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rroman/Library/CloudStorage/OneDrive-WalmartInc/$Data/$2026/Web R. Inversionistas/Anual/"/>
    </mc:Choice>
  </mc:AlternateContent>
  <xr:revisionPtr revIDLastSave="0" documentId="8_{DF6A24CA-6A32-314A-9C11-DD17EB3A4B60}" xr6:coauthVersionLast="47" xr6:coauthVersionMax="47" xr10:uidLastSave="{00000000-0000-0000-0000-000000000000}"/>
  <bookViews>
    <workbookView xWindow="0" yWindow="660" windowWidth="34560" windowHeight="21680" tabRatio="598" activeTab="1" xr2:uid="{00000000-000D-0000-FFFF-FFFF00000000}"/>
  </bookViews>
  <sheets>
    <sheet name="Español" sheetId="1" state="hidden" r:id="rId1"/>
    <sheet name="Walmex" sheetId="3" r:id="rId2"/>
  </sheets>
  <definedNames>
    <definedName name="_ABR98">#REF!</definedName>
    <definedName name="_ABR99">#REF!</definedName>
    <definedName name="_AGO98">#REF!</definedName>
    <definedName name="_AGO99">#REF!</definedName>
    <definedName name="_DIC98">#REF!</definedName>
    <definedName name="_DIC99">#REF!</definedName>
    <definedName name="_ENE98">#REF!</definedName>
    <definedName name="_ENE99">#REF!</definedName>
    <definedName name="_FEB98">#REF!</definedName>
    <definedName name="_FEB99">#REF!</definedName>
    <definedName name="_JUL98">#REF!</definedName>
    <definedName name="_JUL99">#REF!</definedName>
    <definedName name="_JUN98">#REF!</definedName>
    <definedName name="_JUN99">#REF!</definedName>
    <definedName name="_MAR99">#REF!</definedName>
    <definedName name="_MAY98">#REF!</definedName>
    <definedName name="_MAY99">#REF!</definedName>
    <definedName name="_MZO98">#REF!</definedName>
    <definedName name="_NOV98">#REF!</definedName>
    <definedName name="_NOV99">#REF!</definedName>
    <definedName name="_OCT98">#REF!</definedName>
    <definedName name="_OCT99">#REF!</definedName>
    <definedName name="_SEP98">#REF!</definedName>
    <definedName name="_SEP99">#REF!</definedName>
    <definedName name="_xlnm.Print_Area" localSheetId="0">Español!$A$1:$Z$93</definedName>
    <definedName name="_xlnm.Print_Area" localSheetId="1">Walmex!$A$1:$O$85</definedName>
    <definedName name="POLIZAB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3" l="1"/>
  <c r="C24" i="3" l="1"/>
  <c r="D24" i="3"/>
  <c r="E24" i="3"/>
  <c r="F24" i="3"/>
  <c r="C23" i="3"/>
  <c r="D23" i="3"/>
  <c r="E23" i="3"/>
  <c r="F23" i="3"/>
  <c r="B72" i="1"/>
  <c r="L6" i="3" l="1"/>
  <c r="C72" i="1"/>
  <c r="C74" i="1" l="1"/>
  <c r="C49" i="1" l="1"/>
  <c r="C43" i="1" l="1"/>
  <c r="C39" i="1"/>
  <c r="C38" i="1" l="1"/>
  <c r="C37" i="1"/>
  <c r="C13" i="1" l="1"/>
  <c r="C84" i="3" l="1"/>
  <c r="C75" i="3"/>
  <c r="C74" i="3"/>
  <c r="C73" i="3"/>
  <c r="C72" i="3"/>
  <c r="C71" i="3"/>
  <c r="C70" i="3"/>
  <c r="C69" i="3"/>
  <c r="C68" i="3"/>
  <c r="C62" i="3"/>
  <c r="C61" i="3"/>
  <c r="C60" i="3"/>
  <c r="C59" i="3"/>
  <c r="C58" i="3"/>
  <c r="C55" i="3"/>
  <c r="C54" i="3"/>
  <c r="C53" i="3"/>
  <c r="C52" i="3"/>
  <c r="C51" i="3"/>
  <c r="C50" i="3"/>
  <c r="C49" i="3"/>
  <c r="C48" i="3"/>
  <c r="C43" i="3"/>
  <c r="C42" i="3"/>
  <c r="C41" i="3"/>
  <c r="C38" i="3"/>
  <c r="C37" i="3"/>
  <c r="C36" i="3"/>
  <c r="C35" i="3"/>
  <c r="C34" i="3"/>
  <c r="C32" i="3"/>
  <c r="C31" i="3"/>
  <c r="C30" i="3"/>
  <c r="C29" i="3"/>
  <c r="C28" i="3"/>
  <c r="C27" i="3"/>
  <c r="C26" i="3"/>
  <c r="C25" i="3"/>
  <c r="C22" i="3"/>
  <c r="C21" i="3"/>
  <c r="C20" i="3"/>
  <c r="C19" i="3"/>
  <c r="C18" i="3"/>
  <c r="C17" i="3"/>
  <c r="C16" i="3"/>
  <c r="C15" i="3"/>
  <c r="C14" i="3"/>
  <c r="C13" i="3"/>
  <c r="C12" i="3"/>
  <c r="C11" i="3"/>
  <c r="C9" i="3"/>
  <c r="C8" i="3"/>
  <c r="C7" i="3"/>
  <c r="C6" i="3"/>
  <c r="C5" i="3"/>
  <c r="C4" i="3"/>
  <c r="C63" i="3" l="1"/>
  <c r="C56" i="3"/>
  <c r="C46" i="3"/>
  <c r="C39" i="3"/>
  <c r="D74" i="1"/>
  <c r="D75" i="1" l="1"/>
  <c r="D72" i="1" l="1"/>
  <c r="D43" i="1" l="1"/>
  <c r="D37" i="1"/>
  <c r="D17" i="1" l="1"/>
  <c r="D13" i="1"/>
  <c r="E72" i="1"/>
  <c r="E49" i="1" l="1"/>
  <c r="E47" i="1"/>
  <c r="E13" i="1" l="1"/>
  <c r="G72" i="1" l="1"/>
  <c r="G57" i="1" l="1"/>
  <c r="K52" i="3"/>
  <c r="J52" i="3"/>
  <c r="I52" i="3"/>
  <c r="G52" i="3"/>
  <c r="G75" i="3" l="1"/>
  <c r="G74" i="3"/>
  <c r="G73" i="3"/>
  <c r="G72" i="3"/>
  <c r="G71" i="3"/>
  <c r="G70" i="3"/>
  <c r="G69" i="3"/>
  <c r="G68" i="3"/>
  <c r="G65" i="3"/>
  <c r="G62" i="3"/>
  <c r="G61" i="3"/>
  <c r="G60" i="3"/>
  <c r="G59" i="3"/>
  <c r="G58" i="3"/>
  <c r="G55" i="3"/>
  <c r="G54" i="3"/>
  <c r="G53" i="3"/>
  <c r="G51" i="3"/>
  <c r="G50" i="3"/>
  <c r="G49" i="3"/>
  <c r="G48" i="3"/>
  <c r="G43" i="3"/>
  <c r="G42" i="3"/>
  <c r="G41" i="3"/>
  <c r="G38" i="3"/>
  <c r="G37" i="3"/>
  <c r="G36" i="3"/>
  <c r="G35" i="3"/>
  <c r="G34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9" i="3"/>
  <c r="G8" i="3"/>
  <c r="G7" i="3"/>
  <c r="G6" i="3"/>
  <c r="G5" i="3"/>
  <c r="G4" i="3"/>
  <c r="G56" i="3" l="1"/>
  <c r="G46" i="3"/>
  <c r="G63" i="3"/>
  <c r="G39" i="3"/>
  <c r="H84" i="3" l="1"/>
  <c r="H72" i="1" l="1"/>
  <c r="H71" i="3" s="1"/>
  <c r="H64" i="1"/>
  <c r="H57" i="1"/>
  <c r="H47" i="1"/>
  <c r="H40" i="1"/>
  <c r="H75" i="3"/>
  <c r="H74" i="3"/>
  <c r="H73" i="3"/>
  <c r="H72" i="3"/>
  <c r="H70" i="3"/>
  <c r="H69" i="3"/>
  <c r="H68" i="3"/>
  <c r="H65" i="3"/>
  <c r="H62" i="3"/>
  <c r="H61" i="3"/>
  <c r="H60" i="3"/>
  <c r="H59" i="3"/>
  <c r="H58" i="3"/>
  <c r="H55" i="3"/>
  <c r="H54" i="3"/>
  <c r="H53" i="3"/>
  <c r="H51" i="3"/>
  <c r="H50" i="3"/>
  <c r="H49" i="3"/>
  <c r="H48" i="3"/>
  <c r="H43" i="3"/>
  <c r="H42" i="3"/>
  <c r="H41" i="3"/>
  <c r="H38" i="3"/>
  <c r="H37" i="3"/>
  <c r="H36" i="3"/>
  <c r="H35" i="3"/>
  <c r="H34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9" i="3"/>
  <c r="H8" i="3"/>
  <c r="H7" i="3"/>
  <c r="H6" i="3"/>
  <c r="H5" i="3"/>
  <c r="H4" i="3"/>
  <c r="H46" i="3" l="1"/>
  <c r="H63" i="3"/>
  <c r="H56" i="3"/>
  <c r="H39" i="3"/>
  <c r="I44" i="1"/>
  <c r="I38" i="1"/>
  <c r="I37" i="1"/>
  <c r="I43" i="1"/>
  <c r="I48" i="1" l="1"/>
  <c r="I72" i="1" l="1"/>
  <c r="I71" i="3" s="1"/>
  <c r="I64" i="1"/>
  <c r="I57" i="1"/>
  <c r="I47" i="1"/>
  <c r="I39" i="1"/>
  <c r="I38" i="3" s="1"/>
  <c r="J84" i="3"/>
  <c r="I84" i="3"/>
  <c r="I75" i="3"/>
  <c r="I74" i="3"/>
  <c r="I73" i="3"/>
  <c r="I72" i="3"/>
  <c r="I70" i="3"/>
  <c r="I69" i="3"/>
  <c r="I68" i="3"/>
  <c r="I65" i="3"/>
  <c r="I62" i="3"/>
  <c r="I61" i="3"/>
  <c r="I60" i="3"/>
  <c r="I59" i="3"/>
  <c r="I58" i="3"/>
  <c r="I55" i="3"/>
  <c r="I54" i="3"/>
  <c r="I53" i="3"/>
  <c r="I51" i="3"/>
  <c r="I50" i="3"/>
  <c r="I49" i="3"/>
  <c r="I48" i="3"/>
  <c r="I43" i="3"/>
  <c r="I42" i="3"/>
  <c r="I41" i="3"/>
  <c r="I37" i="3"/>
  <c r="I36" i="3"/>
  <c r="I35" i="3"/>
  <c r="I34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9" i="3"/>
  <c r="I8" i="3"/>
  <c r="I7" i="3"/>
  <c r="I6" i="3"/>
  <c r="I5" i="3"/>
  <c r="I4" i="3"/>
  <c r="AA25" i="1"/>
  <c r="AA18" i="1"/>
  <c r="AA16" i="1"/>
  <c r="AA13" i="1"/>
  <c r="I40" i="1" l="1"/>
  <c r="I56" i="3"/>
  <c r="I39" i="3"/>
  <c r="I46" i="3"/>
  <c r="I63" i="3"/>
  <c r="J72" i="1" l="1"/>
  <c r="J71" i="3" s="1"/>
  <c r="J64" i="1"/>
  <c r="J57" i="1"/>
  <c r="J47" i="1"/>
  <c r="J39" i="1"/>
  <c r="J38" i="3" s="1"/>
  <c r="J37" i="1"/>
  <c r="J36" i="3" s="1"/>
  <c r="J75" i="3"/>
  <c r="J74" i="3"/>
  <c r="J73" i="3"/>
  <c r="J72" i="3"/>
  <c r="J70" i="3"/>
  <c r="J69" i="3"/>
  <c r="J68" i="3"/>
  <c r="J65" i="3"/>
  <c r="J62" i="3"/>
  <c r="J61" i="3"/>
  <c r="J60" i="3"/>
  <c r="J59" i="3"/>
  <c r="J58" i="3"/>
  <c r="J55" i="3"/>
  <c r="J54" i="3"/>
  <c r="J53" i="3"/>
  <c r="J51" i="3"/>
  <c r="J50" i="3"/>
  <c r="J49" i="3"/>
  <c r="J48" i="3"/>
  <c r="J43" i="3"/>
  <c r="J42" i="3"/>
  <c r="J41" i="3"/>
  <c r="J37" i="3"/>
  <c r="J35" i="3"/>
  <c r="J34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9" i="3"/>
  <c r="J8" i="3"/>
  <c r="J7" i="3"/>
  <c r="J6" i="3"/>
  <c r="J5" i="3"/>
  <c r="J4" i="3"/>
  <c r="J40" i="1" l="1"/>
  <c r="J56" i="3"/>
  <c r="J46" i="3"/>
  <c r="J63" i="3"/>
  <c r="J39" i="3"/>
  <c r="K84" i="3" l="1"/>
  <c r="E40" i="1" l="1"/>
  <c r="E57" i="1" l="1"/>
  <c r="K57" i="1"/>
  <c r="E64" i="1"/>
  <c r="K64" i="1"/>
  <c r="K47" i="1" l="1"/>
  <c r="K40" i="1"/>
  <c r="K75" i="3"/>
  <c r="K74" i="3"/>
  <c r="K73" i="3"/>
  <c r="K72" i="3"/>
  <c r="K71" i="3"/>
  <c r="K70" i="3"/>
  <c r="K69" i="3"/>
  <c r="K68" i="3"/>
  <c r="K65" i="3"/>
  <c r="K62" i="3"/>
  <c r="K61" i="3"/>
  <c r="K60" i="3"/>
  <c r="K59" i="3"/>
  <c r="K58" i="3"/>
  <c r="K55" i="3"/>
  <c r="K54" i="3"/>
  <c r="K53" i="3"/>
  <c r="K51" i="3"/>
  <c r="K50" i="3"/>
  <c r="K49" i="3"/>
  <c r="K48" i="3"/>
  <c r="K43" i="3"/>
  <c r="K42" i="3"/>
  <c r="K41" i="3"/>
  <c r="K38" i="3"/>
  <c r="K37" i="3"/>
  <c r="K36" i="3"/>
  <c r="K35" i="3"/>
  <c r="K34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9" i="3"/>
  <c r="K8" i="3"/>
  <c r="K7" i="3"/>
  <c r="K6" i="3"/>
  <c r="K5" i="3"/>
  <c r="K4" i="3"/>
  <c r="K46" i="3" l="1"/>
  <c r="K63" i="3"/>
  <c r="K39" i="3"/>
  <c r="K56" i="3"/>
</calcChain>
</file>

<file path=xl/sharedStrings.xml><?xml version="1.0" encoding="utf-8"?>
<sst xmlns="http://schemas.openxmlformats.org/spreadsheetml/2006/main" count="217" uniqueCount="173">
  <si>
    <t>VENTAS NETAS</t>
  </si>
  <si>
    <t xml:space="preserve">           % de crecimiento vs. año anterior, U. Totales</t>
  </si>
  <si>
    <t xml:space="preserve">           % de crecimiento vs. año anterior, U. Iguales</t>
  </si>
  <si>
    <t>OTROS INGRESOS</t>
  </si>
  <si>
    <t xml:space="preserve">           % de crecimiento vs. año anterior</t>
  </si>
  <si>
    <t>TOTAL INGRESOS</t>
  </si>
  <si>
    <t>UTILIDAD BRUTA</t>
  </si>
  <si>
    <t xml:space="preserve">           % de margen de utilidad</t>
  </si>
  <si>
    <t>GASTOS GENERALES</t>
  </si>
  <si>
    <t xml:space="preserve">           % sobre total de ingresos</t>
  </si>
  <si>
    <t>UTILIDAD DE OPERACIÓN</t>
  </si>
  <si>
    <t>FLUJO OPERATIVO (EBITDA)</t>
  </si>
  <si>
    <t>UTILIDAD ANTES DE IMPUESTOS A LA UTILIDAD</t>
  </si>
  <si>
    <t>IMPUESTOS A LA UTILIDAD</t>
  </si>
  <si>
    <t>POSICION FINANCIERA</t>
  </si>
  <si>
    <t>CAJA</t>
  </si>
  <si>
    <t>INVENTARIOS</t>
  </si>
  <si>
    <t>OTROS ACTIVOS</t>
  </si>
  <si>
    <t>ACTIVO FIJO</t>
  </si>
  <si>
    <t>TOTAL ACTIVO</t>
  </si>
  <si>
    <t>PROVEEDORES</t>
  </si>
  <si>
    <t>OTROS PASIVOS</t>
  </si>
  <si>
    <t>Bodega Aurrerá</t>
  </si>
  <si>
    <t>Superama</t>
  </si>
  <si>
    <t>Suburbia</t>
  </si>
  <si>
    <t>TOTAL UNIDADES</t>
  </si>
  <si>
    <t>OTROS DATOS AL FIN DE AÑO</t>
  </si>
  <si>
    <t>Walmart</t>
  </si>
  <si>
    <t>Sam's Club</t>
  </si>
  <si>
    <t>Inversión en recompra de acciones</t>
  </si>
  <si>
    <t>Número de asociados</t>
  </si>
  <si>
    <t>MILLONES DE PESOS</t>
  </si>
  <si>
    <t>Tipo de Cambio  (Promedio, pesos por dólar)</t>
  </si>
  <si>
    <t>FINANCIAL SUMMARY</t>
  </si>
  <si>
    <t>RESULTS</t>
  </si>
  <si>
    <t>NET SALES</t>
  </si>
  <si>
    <t>OTHER INCOME</t>
  </si>
  <si>
    <t>TOTAL REVENUES</t>
  </si>
  <si>
    <t>GROSS PROFIT</t>
  </si>
  <si>
    <t xml:space="preserve">  % of profit margin</t>
  </si>
  <si>
    <t xml:space="preserve">  % of total revenues</t>
  </si>
  <si>
    <t>OPERATING INCOME</t>
  </si>
  <si>
    <t>EBITDA</t>
  </si>
  <si>
    <t>INCOME TAX</t>
  </si>
  <si>
    <t>FINANCIAL POSITION</t>
  </si>
  <si>
    <t>CASH</t>
  </si>
  <si>
    <t>INVENTORIES</t>
  </si>
  <si>
    <t>OTHER ASSETS</t>
  </si>
  <si>
    <t>FIXED ASSETS</t>
  </si>
  <si>
    <t>TOTAL ASSETS</t>
  </si>
  <si>
    <t>SUPPLIERS</t>
  </si>
  <si>
    <t>OTHER LIABILITIES</t>
  </si>
  <si>
    <t>OTHER INFORMATION AT THE END OF THE YEAR</t>
  </si>
  <si>
    <t>Number of Associates</t>
  </si>
  <si>
    <t>Market Value</t>
  </si>
  <si>
    <t>Payment of Dividends</t>
  </si>
  <si>
    <t>Investment in Shares Repurchasing Operations</t>
  </si>
  <si>
    <t>Average Exchange Rate</t>
  </si>
  <si>
    <t>Year-end Exchange Rate</t>
  </si>
  <si>
    <t>ADQUISICIONES DE INMUEBLES Y EQUIPO</t>
  </si>
  <si>
    <t>Bodega Aurrera</t>
  </si>
  <si>
    <t>Tipo de Cambio  (Fin de periodo, pesos por dólar)</t>
  </si>
  <si>
    <t>GENERAL EXPENSES</t>
  </si>
  <si>
    <t>TOTAL</t>
  </si>
  <si>
    <t>Valor de mercado</t>
  </si>
  <si>
    <t>ACQUISITIONS OF PROPERTY AND EQUIPMENT</t>
  </si>
  <si>
    <t>Restaurantes Vips</t>
  </si>
  <si>
    <t>CRÉDITO MERCANTIL</t>
  </si>
  <si>
    <t>Tiendas de Descuento</t>
  </si>
  <si>
    <t>Supermercados</t>
  </si>
  <si>
    <t>Bodegas</t>
  </si>
  <si>
    <t>NUMERO DE UNIDADES MÉXICO</t>
  </si>
  <si>
    <t>NUMERO DE UNIDADES CENTROAMÉRICA</t>
  </si>
  <si>
    <t>GOODWILL</t>
  </si>
  <si>
    <t>NON-CONTROLLING INTEREST</t>
  </si>
  <si>
    <t>NUMBER OF UNITS MEXICO</t>
  </si>
  <si>
    <t>PARTICIPACIÓN NO CONTROLADORA</t>
  </si>
  <si>
    <t xml:space="preserve">  % of growth total units</t>
  </si>
  <si>
    <t xml:space="preserve">  % of growth comp units</t>
  </si>
  <si>
    <t xml:space="preserve">  % of growth</t>
  </si>
  <si>
    <t>INCOME BEFORE INCOME TAX</t>
  </si>
  <si>
    <t>Clubs</t>
  </si>
  <si>
    <t>Discount Stores</t>
  </si>
  <si>
    <r>
      <t xml:space="preserve">UTILIDAD NETA </t>
    </r>
    <r>
      <rPr>
        <sz val="7"/>
        <rFont val="Arial"/>
        <family val="2"/>
      </rPr>
      <t>(PARTICIPACIÓN CONTROLADORA)</t>
    </r>
  </si>
  <si>
    <t>PIB México (Crecimiento anual, %)</t>
  </si>
  <si>
    <t>Inflación México (Anual, %)</t>
  </si>
  <si>
    <t>Tasas de interés México (Cetes 28 días, Promedio anual, %)</t>
  </si>
  <si>
    <t>Mexico GDP (Growth,%)</t>
  </si>
  <si>
    <t>Mexico Annual Inflation (%)</t>
  </si>
  <si>
    <t>Mexico Average Interest Rate (28 Day Cetes,%)</t>
  </si>
  <si>
    <t>CONSOLIDATED NET INCOME ATTRIBUTABLE TO THE PARENT</t>
  </si>
  <si>
    <t>Banco Walmart</t>
  </si>
  <si>
    <t>Sucursales bancarias</t>
  </si>
  <si>
    <t>MILLION PESOS</t>
  </si>
  <si>
    <t>NUMBER OF UNITS CENTRAL AMERICA</t>
  </si>
  <si>
    <t>Bank branches</t>
  </si>
  <si>
    <t>ESTADO DE RESULTADOS</t>
  </si>
  <si>
    <t>CAPITAL CONTABLE</t>
  </si>
  <si>
    <t>TOTAL PASIVO, CAPITAL CONTABLE Y</t>
  </si>
  <si>
    <t>Supermakets</t>
  </si>
  <si>
    <t>**N I F</t>
  </si>
  <si>
    <t>*N I I F</t>
  </si>
  <si>
    <r>
      <t xml:space="preserve">2013 </t>
    </r>
    <r>
      <rPr>
        <b/>
        <vertAlign val="superscript"/>
        <sz val="12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</si>
  <si>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12"/>
        <color indexed="9"/>
        <rFont val="Arial"/>
        <family val="2"/>
      </rPr>
      <t>(1)</t>
    </r>
  </si>
  <si>
    <t>Farmacias Medimart</t>
  </si>
  <si>
    <t>EQUITY</t>
  </si>
  <si>
    <t>TOTAL LIABILITIES, EQUITY AND</t>
  </si>
  <si>
    <t>Medimart Pharmacies</t>
  </si>
  <si>
    <r>
      <t xml:space="preserve">Precio de la acción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(pesos)</t>
    </r>
  </si>
  <si>
    <r>
      <t xml:space="preserve">Número de acciones en circulación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(millones)</t>
    </r>
  </si>
  <si>
    <r>
      <t xml:space="preserve">Utilidad por acción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(pesos)</t>
    </r>
  </si>
  <si>
    <r>
      <t xml:space="preserve">Número de acciones recompradas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(millones)</t>
    </r>
  </si>
  <si>
    <t>2 Información ajustada por el split realizado en abril de 2010.</t>
  </si>
  <si>
    <r>
      <t xml:space="preserve">2014 </t>
    </r>
    <r>
      <rPr>
        <b/>
        <vertAlign val="superscript"/>
        <sz val="12"/>
        <color indexed="9"/>
        <rFont val="Arial"/>
        <family val="2"/>
      </rPr>
      <t>(4)</t>
    </r>
  </si>
  <si>
    <r>
      <t xml:space="preserve">2013 </t>
    </r>
    <r>
      <rPr>
        <b/>
        <vertAlign val="superscript"/>
        <sz val="12"/>
        <color indexed="9"/>
        <rFont val="Arial"/>
        <family val="2"/>
      </rPr>
      <t>(4)</t>
    </r>
  </si>
  <si>
    <r>
      <t>226,289</t>
    </r>
    <r>
      <rPr>
        <vertAlign val="superscript"/>
        <sz val="9"/>
        <rFont val="Arial"/>
        <family val="2"/>
      </rPr>
      <t xml:space="preserve"> (3)</t>
    </r>
  </si>
  <si>
    <t>OPERACIONES DISCONTINUAS</t>
  </si>
  <si>
    <t>DISCONTINUED OPERATIONS</t>
  </si>
  <si>
    <t>Dividendo pagado</t>
  </si>
  <si>
    <t>INGRESOS (GASTOS) FINANCIEROS - NETO</t>
  </si>
  <si>
    <t>FINANCIAL INCOME (EXPENSES), NET</t>
  </si>
  <si>
    <t>2012</t>
  </si>
  <si>
    <r>
      <t xml:space="preserve">2015 </t>
    </r>
    <r>
      <rPr>
        <b/>
        <vertAlign val="superscript"/>
        <sz val="12"/>
        <color indexed="9"/>
        <rFont val="Arial"/>
        <family val="2"/>
      </rPr>
      <t>(6)</t>
    </r>
  </si>
  <si>
    <r>
      <t xml:space="preserve">2015 </t>
    </r>
    <r>
      <rPr>
        <b/>
        <vertAlign val="superscript"/>
        <sz val="12"/>
        <color indexed="9"/>
        <rFont val="Arial"/>
        <family val="2"/>
      </rPr>
      <t>(7)</t>
    </r>
  </si>
  <si>
    <r>
      <t xml:space="preserve">2016 </t>
    </r>
    <r>
      <rPr>
        <b/>
        <vertAlign val="superscript"/>
        <sz val="12"/>
        <color indexed="9"/>
        <rFont val="Arial"/>
        <family val="2"/>
      </rPr>
      <t>(8)</t>
    </r>
  </si>
  <si>
    <r>
      <t>224,901</t>
    </r>
    <r>
      <rPr>
        <vertAlign val="superscript"/>
        <sz val="9"/>
        <rFont val="Arial"/>
        <family val="2"/>
      </rPr>
      <t xml:space="preserve"> (5)</t>
    </r>
  </si>
  <si>
    <r>
      <t>228,063</t>
    </r>
    <r>
      <rPr>
        <vertAlign val="superscript"/>
        <sz val="9"/>
        <rFont val="Arial"/>
        <family val="2"/>
      </rPr>
      <t xml:space="preserve"> (5)</t>
    </r>
  </si>
  <si>
    <r>
      <t>228,854</t>
    </r>
    <r>
      <rPr>
        <vertAlign val="superscript"/>
        <sz val="9"/>
        <rFont val="Arial"/>
        <family val="2"/>
      </rPr>
      <t xml:space="preserve"> (9)</t>
    </r>
  </si>
  <si>
    <t>9 No incluye asociados de Suburbia.</t>
  </si>
  <si>
    <t>2017</t>
  </si>
  <si>
    <t>NA</t>
  </si>
  <si>
    <t>Walmart Supercenter</t>
  </si>
  <si>
    <t>Walmarts</t>
  </si>
  <si>
    <t>Clubes de Precios</t>
  </si>
  <si>
    <t>1 Los resultados de Vips se presentan en Operaciones Discontinuas.</t>
  </si>
  <si>
    <t>3 No incluye asociados de Vips.</t>
  </si>
  <si>
    <t>4 Los resultados del Banco Walmart y Vips se presentan en Operaciones Discontinuas.</t>
  </si>
  <si>
    <t>5 No incluye asociados de Banco Walmart.</t>
  </si>
  <si>
    <t>6 Los resultados de Banco Walmart y su venta, se presentan en Operaciones Discontinuas.</t>
  </si>
  <si>
    <t>7 Los resultados de Suburbia así como los resultados de Banco Walmart y su venta se presentan en Operaciones Discontinuas.</t>
  </si>
  <si>
    <t>NA = No Aplica.</t>
  </si>
  <si>
    <t>* NIIF = Información financiera bajo las Normas Internacionales de Información Financiera.</t>
  </si>
  <si>
    <t>** NIF = Información financiera bajo las Normas de Información Financiera de México.</t>
  </si>
  <si>
    <t>RESULTADOS    FINANCIEROS</t>
  </si>
  <si>
    <t>Vips Restaurants</t>
  </si>
  <si>
    <t>8 Los resultados de Suburbia se presentan en Operaciones Discontinuas. Posición financiera presenta algunas reclasificaciones por presentación, con fines de comparabilidad únicamente con 2017.</t>
  </si>
  <si>
    <t xml:space="preserve">NA = Non Applicable </t>
  </si>
  <si>
    <t>2018</t>
  </si>
  <si>
    <r>
      <t>2017</t>
    </r>
    <r>
      <rPr>
        <b/>
        <vertAlign val="superscript"/>
        <sz val="9.6"/>
        <color indexed="9"/>
        <rFont val="Arial"/>
        <family val="2"/>
      </rPr>
      <t xml:space="preserve"> </t>
    </r>
    <r>
      <rPr>
        <b/>
        <vertAlign val="superscript"/>
        <sz val="12"/>
        <color indexed="9"/>
        <rFont val="Arial"/>
        <family val="2"/>
      </rPr>
      <t>(10)</t>
    </r>
  </si>
  <si>
    <t>10 Información con adecuaciones, derivado de la Norma de Ingresos que aplica a partir de 2018</t>
  </si>
  <si>
    <t>2019</t>
  </si>
  <si>
    <r>
      <t>2018</t>
    </r>
    <r>
      <rPr>
        <b/>
        <vertAlign val="superscript"/>
        <sz val="9.6"/>
        <color indexed="9"/>
        <rFont val="Arial"/>
        <family val="2"/>
      </rPr>
      <t xml:space="preserve"> </t>
    </r>
    <r>
      <rPr>
        <b/>
        <vertAlign val="superscript"/>
        <sz val="12"/>
        <color indexed="9"/>
        <rFont val="Arial"/>
        <family val="2"/>
      </rPr>
      <t>(11)</t>
    </r>
  </si>
  <si>
    <t>11 Información con adecuaciones, derivado de la Norma de Arrendamientos que aplica a partir de 2019</t>
  </si>
  <si>
    <t>2020</t>
  </si>
  <si>
    <t>Walmart Express</t>
  </si>
  <si>
    <t>Depreciación (Anual, %)</t>
  </si>
  <si>
    <t>Depreciation (Annual,%)</t>
  </si>
  <si>
    <t>1 Results from Banco Walmart and its sale presented under Discontinued Operations.</t>
  </si>
  <si>
    <t>2 Suburbia's and Banco Walmart' sales and results are presented under Discontinued Operations.</t>
  </si>
  <si>
    <t>3 Suburbia's results are presented under Discontinued Operations. Financial position displays reclassifications in presentation, in order to be comparable to 2017 only.</t>
  </si>
  <si>
    <t>4 Suburbia's associates not included.</t>
  </si>
  <si>
    <t>5 Information with adjustments, derived from the Income Standard that applies as of 2018</t>
  </si>
  <si>
    <t>6 Information with adjustments, derived from the Leasing Standard that is applied as of 2019</t>
  </si>
  <si>
    <t>Number of Shares Repurchased (millions)</t>
  </si>
  <si>
    <t>Earnings per Share (pesos)</t>
  </si>
  <si>
    <t>Number of Outstanding Shares (millons)</t>
  </si>
  <si>
    <t>Share Price (pesos)</t>
  </si>
  <si>
    <r>
      <t xml:space="preserve">2015 </t>
    </r>
    <r>
      <rPr>
        <b/>
        <vertAlign val="superscript"/>
        <sz val="12"/>
        <color indexed="9"/>
        <rFont val="Everyday Sans Regular"/>
      </rPr>
      <t>(1)</t>
    </r>
  </si>
  <si>
    <r>
      <t>2018</t>
    </r>
    <r>
      <rPr>
        <b/>
        <vertAlign val="superscript"/>
        <sz val="9.6"/>
        <color theme="0"/>
        <rFont val="Everyday Sans Regular"/>
      </rPr>
      <t xml:space="preserve"> </t>
    </r>
    <r>
      <rPr>
        <b/>
        <vertAlign val="superscript"/>
        <sz val="12"/>
        <color theme="0"/>
        <rFont val="Everyday Sans Regular"/>
      </rPr>
      <t>(6)</t>
    </r>
  </si>
  <si>
    <r>
      <t>2017</t>
    </r>
    <r>
      <rPr>
        <b/>
        <vertAlign val="superscript"/>
        <sz val="9.6"/>
        <color theme="0"/>
        <rFont val="Everyday Sans Regular"/>
      </rPr>
      <t xml:space="preserve"> </t>
    </r>
    <r>
      <rPr>
        <b/>
        <vertAlign val="superscript"/>
        <sz val="12"/>
        <color theme="0"/>
        <rFont val="Everyday Sans Regular"/>
      </rPr>
      <t>(5)</t>
    </r>
  </si>
  <si>
    <r>
      <t xml:space="preserve">2016 </t>
    </r>
    <r>
      <rPr>
        <b/>
        <vertAlign val="superscript"/>
        <sz val="12"/>
        <color theme="0"/>
        <rFont val="Everyday Sans Regular"/>
      </rPr>
      <t>(3)</t>
    </r>
  </si>
  <si>
    <r>
      <t xml:space="preserve">2015 </t>
    </r>
    <r>
      <rPr>
        <b/>
        <vertAlign val="superscript"/>
        <sz val="12"/>
        <color theme="0"/>
        <rFont val="Everyday Sans Regular"/>
      </rPr>
      <t>(2)</t>
    </r>
  </si>
  <si>
    <r>
      <t>228,854</t>
    </r>
    <r>
      <rPr>
        <vertAlign val="superscript"/>
        <sz val="10"/>
        <color rgb="FF001E60"/>
        <rFont val="Everyday Sans Regular"/>
      </rPr>
      <t xml:space="preserve"> (4)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</si>
</sst>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_(* #,##0_);_(* \(#,##0\);_(* &quot;-&quot;_);_(@_)"/>
    <numFmt numFmtId="165" formatCode="_(* #,##0.00_);_(* \(#,##0.00\);_(* &quot;-&quot;??_);_(@_)"/>
    <numFmt numFmtId="166" formatCode="&quot;$&quot;#,##0_);[Red]\(&quot;$&quot;#,##0\)"/>
    <numFmt numFmtId="167" formatCode="#,##0.00000;\-#,##0.00000"/>
    <numFmt numFmtId="168" formatCode="0_);\(0\)"/>
    <numFmt numFmtId="169" formatCode="#,##0.0_);[Red]\(#,##0.0\)"/>
    <numFmt numFmtId="170" formatCode="#,##0.0"/>
    <numFmt numFmtId="171" formatCode="_-* #,##0_-;\-* #,##0_-;_-* &quot;-&quot;??_-;_-@_-"/>
    <numFmt numFmtId="172" formatCode="#,##0.0_);\(#,##0.0\)"/>
    <numFmt numFmtId="173" formatCode="_-* #,##0.0_-;\-* #,##0.0_-;_-* &quot;-&quot;_-;_-@_-"/>
    <numFmt numFmtId="174" formatCode="_-* #,##0.000_-;\-* #,##0.000_-;_-* &quot;-&quot;_-;_-@_-"/>
    <numFmt numFmtId="175" formatCode="0.0_);\(0.0\)"/>
    <numFmt numFmtId="176" formatCode="_-* #,##0.00_-;\-* #,##0.00_-;_-* &quot;-&quot;_-;_-@_-"/>
    <numFmt numFmtId="177" formatCode="#,##0.0;\-#,##0.0"/>
    <numFmt numFmtId="178" formatCode="#,##0_);\(#,##0\)"/>
    <numFmt numFmtId="179" formatCode="0.0"/>
    <numFmt numFmtId="180" formatCode="#,##0;\(#,##0\)"/>
    <numFmt numFmtId="181" formatCode="#,##0.0;\(#,##0.0\)"/>
    <numFmt numFmtId="182" formatCode="0.0%"/>
    <numFmt numFmtId="183" formatCode="#,##0.0;[Red]\-#,##0.0"/>
    <numFmt numFmtId="184" formatCode="_-* #,##0.0_-;\-* #,##0.0_-;_-* &quot;-&quot;??_-;_-@_-"/>
    <numFmt numFmtId="185" formatCode="0.000"/>
    <numFmt numFmtId="186" formatCode="#,##0.000_ ;\-#,##0.000\ "/>
    <numFmt numFmtId="187" formatCode="#,##0_ ;[Red]\-#,##0\ "/>
    <numFmt numFmtId="188" formatCode="#,##0_ ;\-#,##0\ "/>
    <numFmt numFmtId="189" formatCode="#,##0.0;[Red]#,##0.0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sz val="10"/>
      <color indexed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.5"/>
      <name val="MS Sans Serif"/>
      <family val="2"/>
    </font>
    <font>
      <b/>
      <sz val="14"/>
      <color indexed="12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16"/>
      <name val="Arial"/>
      <family val="2"/>
    </font>
    <font>
      <b/>
      <vertAlign val="superscript"/>
      <sz val="12"/>
      <color indexed="9"/>
      <name val="Arial"/>
      <family val="2"/>
    </font>
    <font>
      <vertAlign val="superscript"/>
      <sz val="9"/>
      <name val="Arial"/>
      <family val="2"/>
    </font>
    <font>
      <sz val="10"/>
      <name val="Arial"/>
      <family val="2"/>
    </font>
    <font>
      <b/>
      <vertAlign val="superscript"/>
      <sz val="9.6"/>
      <color indexed="9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2"/>
      <color indexed="9"/>
      <name val="Everyday Sans Regular"/>
    </font>
    <font>
      <b/>
      <vertAlign val="superscript"/>
      <sz val="12"/>
      <color indexed="9"/>
      <name val="Everyday Sans Regular"/>
    </font>
    <font>
      <b/>
      <sz val="14"/>
      <color rgb="FF001E60"/>
      <name val="Everyday Sans Regular"/>
    </font>
    <font>
      <sz val="10"/>
      <color rgb="FF001E60"/>
      <name val="Everyday Sans Regular"/>
    </font>
    <font>
      <sz val="8"/>
      <color rgb="FF001E60"/>
      <name val="Everyday Sans Regular"/>
    </font>
    <font>
      <b/>
      <sz val="10"/>
      <color rgb="FF001E60"/>
      <name val="Everyday Sans Regular"/>
    </font>
    <font>
      <i/>
      <sz val="9"/>
      <color rgb="FF001E60"/>
      <name val="Everyday Sans Regular"/>
    </font>
    <font>
      <i/>
      <sz val="10"/>
      <color rgb="FF001E60"/>
      <name val="Everyday Sans Regular"/>
    </font>
    <font>
      <sz val="9"/>
      <color rgb="FF001E60"/>
      <name val="Everyday Sans Regular"/>
    </font>
    <font>
      <sz val="8.5"/>
      <color rgb="FF001E60"/>
      <name val="Everyday Sans Regular"/>
    </font>
    <font>
      <b/>
      <sz val="12"/>
      <color theme="0"/>
      <name val="Everyday Sans Regular"/>
    </font>
    <font>
      <b/>
      <vertAlign val="superscript"/>
      <sz val="9.6"/>
      <color theme="0"/>
      <name val="Everyday Sans Regular"/>
    </font>
    <font>
      <b/>
      <vertAlign val="superscript"/>
      <sz val="12"/>
      <color theme="0"/>
      <name val="Everyday Sans Regular"/>
    </font>
    <font>
      <sz val="10"/>
      <color theme="0"/>
      <name val="Everyday Sans Regular"/>
    </font>
    <font>
      <vertAlign val="superscript"/>
      <sz val="10"/>
      <color rgb="FF001E60"/>
      <name val="Everyday Sans Regula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9"/>
        <bgColor indexed="9"/>
      </patternFill>
    </fill>
    <fill>
      <patternFill patternType="solid">
        <fgColor indexed="18"/>
        <bgColor indexed="64"/>
      </patternFill>
    </fill>
    <fill>
      <patternFill patternType="solid">
        <fgColor indexed="18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53E2"/>
        <bgColor indexed="9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rgb="FF0053E2"/>
      </bottom>
      <diagonal/>
    </border>
    <border>
      <left/>
      <right/>
      <top style="medium">
        <color rgb="FF0053E2"/>
      </top>
      <bottom/>
      <diagonal/>
    </border>
    <border>
      <left/>
      <right/>
      <top style="hair">
        <color rgb="FF0053E2"/>
      </top>
      <bottom style="hair">
        <color rgb="FF0053E2"/>
      </bottom>
      <diagonal/>
    </border>
    <border>
      <left/>
      <right/>
      <top style="hair">
        <color rgb="FF0053E2"/>
      </top>
      <bottom/>
      <diagonal/>
    </border>
    <border>
      <left/>
      <right/>
      <top/>
      <bottom style="hair">
        <color rgb="FF0053E2"/>
      </bottom>
      <diagonal/>
    </border>
    <border>
      <left/>
      <right/>
      <top/>
      <bottom style="thin">
        <color rgb="FF0053E2"/>
      </bottom>
      <diagonal/>
    </border>
    <border>
      <left/>
      <right/>
      <top style="hair">
        <color rgb="FF0053E2"/>
      </top>
      <bottom style="thin">
        <color rgb="FF0053E2"/>
      </bottom>
      <diagonal/>
    </border>
    <border>
      <left/>
      <right/>
      <top style="thin">
        <color rgb="FF0053E2"/>
      </top>
      <bottom style="thin">
        <color rgb="FF0053E2"/>
      </bottom>
      <diagonal/>
    </border>
    <border>
      <left/>
      <right/>
      <top style="thin">
        <color rgb="FF0053E2"/>
      </top>
      <bottom style="medium">
        <color rgb="FF0053E2"/>
      </bottom>
      <diagonal/>
    </border>
  </borders>
  <cellStyleXfs count="6">
    <xf numFmtId="0" fontId="0" fillId="0" borderId="0"/>
    <xf numFmtId="166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42">
    <xf numFmtId="0" fontId="0" fillId="0" borderId="0" xfId="0"/>
    <xf numFmtId="167" fontId="4" fillId="3" borderId="1" xfId="0" applyNumberFormat="1" applyFont="1" applyFill="1" applyBorder="1" applyAlignment="1">
      <alignment horizontal="centerContinuous"/>
    </xf>
    <xf numFmtId="0" fontId="0" fillId="2" borderId="0" xfId="0" applyFill="1"/>
    <xf numFmtId="169" fontId="3" fillId="2" borderId="3" xfId="0" applyNumberFormat="1" applyFont="1" applyFill="1" applyBorder="1" applyAlignment="1">
      <alignment horizontal="right" vertical="center"/>
    </xf>
    <xf numFmtId="37" fontId="5" fillId="2" borderId="0" xfId="0" applyNumberFormat="1" applyFont="1" applyFill="1" applyAlignment="1">
      <alignment horizontal="right"/>
    </xf>
    <xf numFmtId="37" fontId="3" fillId="2" borderId="0" xfId="0" applyNumberFormat="1" applyFont="1" applyFill="1" applyAlignment="1">
      <alignment horizontal="right"/>
    </xf>
    <xf numFmtId="38" fontId="8" fillId="2" borderId="5" xfId="2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vertical="center"/>
    </xf>
    <xf numFmtId="37" fontId="11" fillId="4" borderId="0" xfId="0" applyNumberFormat="1" applyFont="1" applyFill="1" applyAlignment="1">
      <alignment horizontal="left"/>
    </xf>
    <xf numFmtId="168" fontId="11" fillId="5" borderId="1" xfId="0" quotePrefix="1" applyNumberFormat="1" applyFont="1" applyFill="1" applyBorder="1" applyAlignment="1">
      <alignment horizontal="left"/>
    </xf>
    <xf numFmtId="168" fontId="11" fillId="5" borderId="0" xfId="0" quotePrefix="1" applyNumberFormat="1" applyFont="1" applyFill="1" applyAlignment="1">
      <alignment horizontal="left"/>
    </xf>
    <xf numFmtId="168" fontId="11" fillId="5" borderId="1" xfId="0" quotePrefix="1" applyNumberFormat="1" applyFont="1" applyFill="1" applyBorder="1" applyAlignment="1">
      <alignment horizontal="right"/>
    </xf>
    <xf numFmtId="37" fontId="3" fillId="2" borderId="0" xfId="0" applyNumberFormat="1" applyFont="1" applyFill="1"/>
    <xf numFmtId="37" fontId="3" fillId="2" borderId="0" xfId="0" quotePrefix="1" applyNumberFormat="1" applyFont="1" applyFill="1" applyAlignment="1">
      <alignment horizontal="left" vertical="center"/>
    </xf>
    <xf numFmtId="37" fontId="2" fillId="2" borderId="0" xfId="0" quotePrefix="1" applyNumberFormat="1" applyFont="1" applyFill="1" applyAlignment="1">
      <alignment horizontal="left" vertical="center"/>
    </xf>
    <xf numFmtId="37" fontId="6" fillId="2" borderId="0" xfId="0" quotePrefix="1" applyNumberFormat="1" applyFont="1" applyFill="1" applyAlignment="1">
      <alignment horizontal="left"/>
    </xf>
    <xf numFmtId="3" fontId="7" fillId="2" borderId="0" xfId="2" applyNumberFormat="1" applyFont="1" applyFill="1" applyBorder="1" applyAlignment="1">
      <alignment horizontal="right"/>
    </xf>
    <xf numFmtId="37" fontId="6" fillId="2" borderId="3" xfId="0" quotePrefix="1" applyNumberFormat="1" applyFont="1" applyFill="1" applyBorder="1" applyAlignment="1">
      <alignment horizontal="left"/>
    </xf>
    <xf numFmtId="38" fontId="7" fillId="2" borderId="3" xfId="2" applyNumberFormat="1" applyFont="1" applyFill="1" applyBorder="1" applyAlignment="1">
      <alignment horizontal="right"/>
    </xf>
    <xf numFmtId="169" fontId="7" fillId="2" borderId="3" xfId="2" applyNumberFormat="1" applyFont="1" applyFill="1" applyBorder="1" applyAlignment="1">
      <alignment horizontal="right"/>
    </xf>
    <xf numFmtId="37" fontId="3" fillId="2" borderId="0" xfId="0" quotePrefix="1" applyNumberFormat="1" applyFont="1" applyFill="1" applyAlignment="1">
      <alignment horizontal="left"/>
    </xf>
    <xf numFmtId="169" fontId="7" fillId="2" borderId="0" xfId="2" applyNumberFormat="1" applyFont="1" applyFill="1" applyBorder="1" applyAlignment="1">
      <alignment horizontal="right"/>
    </xf>
    <xf numFmtId="37" fontId="3" fillId="2" borderId="6" xfId="0" applyNumberFormat="1" applyFont="1" applyFill="1" applyBorder="1" applyAlignment="1">
      <alignment horizontal="left" wrapText="1"/>
    </xf>
    <xf numFmtId="37" fontId="3" fillId="2" borderId="6" xfId="0" applyNumberFormat="1" applyFont="1" applyFill="1" applyBorder="1" applyAlignment="1">
      <alignment horizontal="right"/>
    </xf>
    <xf numFmtId="37" fontId="6" fillId="2" borderId="1" xfId="0" quotePrefix="1" applyNumberFormat="1" applyFont="1" applyFill="1" applyBorder="1" applyAlignment="1">
      <alignment horizontal="left"/>
    </xf>
    <xf numFmtId="0" fontId="0" fillId="2" borderId="0" xfId="0" applyFill="1" applyAlignment="1">
      <alignment horizontal="right"/>
    </xf>
    <xf numFmtId="37" fontId="3" fillId="2" borderId="7" xfId="0" applyNumberFormat="1" applyFont="1" applyFill="1" applyBorder="1"/>
    <xf numFmtId="37" fontId="3" fillId="2" borderId="7" xfId="0" applyNumberFormat="1" applyFont="1" applyFill="1" applyBorder="1" applyAlignment="1">
      <alignment horizontal="right"/>
    </xf>
    <xf numFmtId="37" fontId="3" fillId="2" borderId="6" xfId="0" applyNumberFormat="1" applyFont="1" applyFill="1" applyBorder="1" applyAlignment="1">
      <alignment horizontal="left"/>
    </xf>
    <xf numFmtId="37" fontId="3" fillId="2" borderId="3" xfId="0" applyNumberFormat="1" applyFont="1" applyFill="1" applyBorder="1" applyAlignment="1">
      <alignment horizontal="right"/>
    </xf>
    <xf numFmtId="37" fontId="3" fillId="2" borderId="8" xfId="0" applyNumberFormat="1" applyFont="1" applyFill="1" applyBorder="1" applyAlignment="1">
      <alignment horizontal="right"/>
    </xf>
    <xf numFmtId="37" fontId="8" fillId="2" borderId="5" xfId="0" quotePrefix="1" applyNumberFormat="1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right"/>
    </xf>
    <xf numFmtId="37" fontId="8" fillId="2" borderId="2" xfId="0" quotePrefix="1" applyNumberFormat="1" applyFont="1" applyFill="1" applyBorder="1" applyAlignment="1">
      <alignment horizontal="left"/>
    </xf>
    <xf numFmtId="37" fontId="8" fillId="2" borderId="2" xfId="0" applyNumberFormat="1" applyFont="1" applyFill="1" applyBorder="1" applyAlignment="1">
      <alignment horizontal="left"/>
    </xf>
    <xf numFmtId="37" fontId="8" fillId="2" borderId="5" xfId="0" applyNumberFormat="1" applyFont="1" applyFill="1" applyBorder="1" applyAlignment="1">
      <alignment horizontal="left"/>
    </xf>
    <xf numFmtId="0" fontId="9" fillId="2" borderId="0" xfId="0" applyFont="1" applyFill="1"/>
    <xf numFmtId="171" fontId="0" fillId="2" borderId="0" xfId="2" applyNumberFormat="1" applyFont="1" applyFill="1"/>
    <xf numFmtId="171" fontId="0" fillId="2" borderId="0" xfId="2" applyNumberFormat="1" applyFont="1" applyFill="1" applyAlignment="1">
      <alignment horizontal="right"/>
    </xf>
    <xf numFmtId="172" fontId="3" fillId="2" borderId="3" xfId="0" applyNumberFormat="1" applyFont="1" applyFill="1" applyBorder="1" applyAlignment="1">
      <alignment horizontal="right" vertical="center"/>
    </xf>
    <xf numFmtId="37" fontId="3" fillId="2" borderId="0" xfId="0" quotePrefix="1" applyNumberFormat="1" applyFont="1" applyFill="1" applyAlignment="1">
      <alignment horizontal="right"/>
    </xf>
    <xf numFmtId="37" fontId="3" fillId="2" borderId="6" xfId="0" applyNumberFormat="1" applyFont="1" applyFill="1" applyBorder="1" applyAlignment="1">
      <alignment horizontal="right" wrapText="1"/>
    </xf>
    <xf numFmtId="164" fontId="7" fillId="2" borderId="3" xfId="3" applyFont="1" applyFill="1" applyBorder="1" applyAlignment="1">
      <alignment horizontal="right"/>
    </xf>
    <xf numFmtId="173" fontId="3" fillId="2" borderId="3" xfId="3" applyNumberFormat="1" applyFont="1" applyFill="1" applyBorder="1" applyAlignment="1">
      <alignment vertical="center"/>
    </xf>
    <xf numFmtId="164" fontId="9" fillId="2" borderId="0" xfId="3" applyFont="1" applyFill="1"/>
    <xf numFmtId="37" fontId="3" fillId="2" borderId="0" xfId="0" quotePrefix="1" applyNumberFormat="1" applyFont="1" applyFill="1" applyAlignment="1">
      <alignment horizontal="left" vertical="center" wrapText="1"/>
    </xf>
    <xf numFmtId="37" fontId="3" fillId="2" borderId="9" xfId="0" applyNumberFormat="1" applyFont="1" applyFill="1" applyBorder="1" applyAlignment="1">
      <alignment horizontal="left" vertical="center" wrapText="1"/>
    </xf>
    <xf numFmtId="37" fontId="3" fillId="2" borderId="9" xfId="0" applyNumberFormat="1" applyFont="1" applyFill="1" applyBorder="1" applyAlignment="1">
      <alignment horizontal="right"/>
    </xf>
    <xf numFmtId="37" fontId="3" fillId="6" borderId="3" xfId="0" applyNumberFormat="1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right"/>
    </xf>
    <xf numFmtId="37" fontId="3" fillId="6" borderId="5" xfId="0" applyNumberFormat="1" applyFont="1" applyFill="1" applyBorder="1" applyAlignment="1">
      <alignment horizontal="right"/>
    </xf>
    <xf numFmtId="37" fontId="1" fillId="2" borderId="0" xfId="0" applyNumberFormat="1" applyFont="1" applyFill="1" applyAlignment="1">
      <alignment horizontal="left"/>
    </xf>
    <xf numFmtId="175" fontId="3" fillId="6" borderId="3" xfId="0" applyNumberFormat="1" applyFont="1" applyFill="1" applyBorder="1" applyAlignment="1">
      <alignment vertical="center"/>
    </xf>
    <xf numFmtId="164" fontId="3" fillId="2" borderId="0" xfId="3" applyFont="1" applyFill="1" applyBorder="1" applyAlignment="1">
      <alignment horizontal="right"/>
    </xf>
    <xf numFmtId="164" fontId="3" fillId="2" borderId="2" xfId="3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left"/>
    </xf>
    <xf numFmtId="37" fontId="8" fillId="6" borderId="5" xfId="0" quotePrefix="1" applyNumberFormat="1" applyFont="1" applyFill="1" applyBorder="1" applyAlignment="1">
      <alignment horizontal="left"/>
    </xf>
    <xf numFmtId="0" fontId="3" fillId="6" borderId="3" xfId="0" applyFont="1" applyFill="1" applyBorder="1" applyAlignment="1">
      <alignment vertical="center"/>
    </xf>
    <xf numFmtId="173" fontId="3" fillId="6" borderId="3" xfId="3" applyNumberFormat="1" applyFont="1" applyFill="1" applyBorder="1" applyAlignment="1">
      <alignment vertical="center"/>
    </xf>
    <xf numFmtId="37" fontId="3" fillId="6" borderId="0" xfId="0" applyNumberFormat="1" applyFont="1" applyFill="1" applyAlignment="1">
      <alignment horizontal="right"/>
    </xf>
    <xf numFmtId="37" fontId="3" fillId="6" borderId="0" xfId="0" applyNumberFormat="1" applyFont="1" applyFill="1"/>
    <xf numFmtId="3" fontId="7" fillId="6" borderId="0" xfId="2" applyNumberFormat="1" applyFont="1" applyFill="1" applyBorder="1" applyAlignment="1">
      <alignment horizontal="right"/>
    </xf>
    <xf numFmtId="38" fontId="7" fillId="6" borderId="3" xfId="2" applyNumberFormat="1" applyFont="1" applyFill="1" applyBorder="1" applyAlignment="1">
      <alignment horizontal="right"/>
    </xf>
    <xf numFmtId="169" fontId="7" fillId="6" borderId="3" xfId="2" applyNumberFormat="1" applyFont="1" applyFill="1" applyBorder="1" applyAlignment="1">
      <alignment horizontal="right"/>
    </xf>
    <xf numFmtId="37" fontId="3" fillId="6" borderId="0" xfId="0" quotePrefix="1" applyNumberFormat="1" applyFont="1" applyFill="1" applyAlignment="1">
      <alignment horizontal="right"/>
    </xf>
    <xf numFmtId="169" fontId="7" fillId="6" borderId="0" xfId="2" applyNumberFormat="1" applyFont="1" applyFill="1" applyBorder="1" applyAlignment="1">
      <alignment horizontal="right"/>
    </xf>
    <xf numFmtId="164" fontId="7" fillId="6" borderId="3" xfId="3" applyFont="1" applyFill="1" applyBorder="1" applyAlignment="1">
      <alignment horizontal="right"/>
    </xf>
    <xf numFmtId="37" fontId="3" fillId="6" borderId="6" xfId="0" applyNumberFormat="1" applyFont="1" applyFill="1" applyBorder="1" applyAlignment="1">
      <alignment horizontal="right" wrapText="1"/>
    </xf>
    <xf numFmtId="0" fontId="0" fillId="6" borderId="0" xfId="0" applyFill="1" applyAlignment="1">
      <alignment horizontal="right"/>
    </xf>
    <xf numFmtId="37" fontId="3" fillId="6" borderId="7" xfId="0" applyNumberFormat="1" applyFont="1" applyFill="1" applyBorder="1" applyAlignment="1">
      <alignment horizontal="right"/>
    </xf>
    <xf numFmtId="37" fontId="5" fillId="6" borderId="0" xfId="0" applyNumberFormat="1" applyFont="1" applyFill="1" applyAlignment="1">
      <alignment horizontal="right"/>
    </xf>
    <xf numFmtId="37" fontId="3" fillId="6" borderId="2" xfId="0" applyNumberFormat="1" applyFont="1" applyFill="1" applyBorder="1" applyAlignment="1">
      <alignment horizontal="right"/>
    </xf>
    <xf numFmtId="37" fontId="3" fillId="6" borderId="9" xfId="0" applyNumberFormat="1" applyFont="1" applyFill="1" applyBorder="1" applyAlignment="1">
      <alignment horizontal="right"/>
    </xf>
    <xf numFmtId="37" fontId="3" fillId="6" borderId="8" xfId="0" applyNumberFormat="1" applyFont="1" applyFill="1" applyBorder="1" applyAlignment="1">
      <alignment horizontal="right"/>
    </xf>
    <xf numFmtId="0" fontId="0" fillId="6" borderId="0" xfId="0" applyFill="1"/>
    <xf numFmtId="37" fontId="8" fillId="6" borderId="2" xfId="0" applyNumberFormat="1" applyFont="1" applyFill="1" applyBorder="1" applyAlignment="1">
      <alignment horizontal="right"/>
    </xf>
    <xf numFmtId="39" fontId="8" fillId="6" borderId="4" xfId="0" applyNumberFormat="1" applyFont="1" applyFill="1" applyBorder="1" applyAlignment="1">
      <alignment horizontal="right"/>
    </xf>
    <xf numFmtId="37" fontId="8" fillId="6" borderId="4" xfId="0" applyNumberFormat="1" applyFont="1" applyFill="1" applyBorder="1" applyAlignment="1">
      <alignment horizontal="right"/>
    </xf>
    <xf numFmtId="174" fontId="8" fillId="6" borderId="4" xfId="3" applyNumberFormat="1" applyFont="1" applyFill="1" applyBorder="1" applyAlignment="1">
      <alignment horizontal="right"/>
    </xf>
    <xf numFmtId="38" fontId="8" fillId="6" borderId="4" xfId="2" applyNumberFormat="1" applyFont="1" applyFill="1" applyBorder="1" applyAlignment="1">
      <alignment horizontal="right"/>
    </xf>
    <xf numFmtId="37" fontId="8" fillId="6" borderId="4" xfId="2" applyNumberFormat="1" applyFont="1" applyFill="1" applyBorder="1" applyAlignment="1">
      <alignment horizontal="right"/>
    </xf>
    <xf numFmtId="38" fontId="8" fillId="6" borderId="5" xfId="2" applyNumberFormat="1" applyFont="1" applyFill="1" applyBorder="1" applyAlignment="1">
      <alignment horizontal="right"/>
    </xf>
    <xf numFmtId="0" fontId="9" fillId="6" borderId="0" xfId="0" applyFont="1" applyFill="1"/>
    <xf numFmtId="37" fontId="3" fillId="6" borderId="9" xfId="0" applyNumberFormat="1" applyFont="1" applyFill="1" applyBorder="1"/>
    <xf numFmtId="37" fontId="9" fillId="2" borderId="0" xfId="0" applyNumberFormat="1" applyFont="1" applyFill="1"/>
    <xf numFmtId="37" fontId="3" fillId="0" borderId="0" xfId="0" applyNumberFormat="1" applyFont="1"/>
    <xf numFmtId="0" fontId="3" fillId="2" borderId="1" xfId="0" applyFont="1" applyFill="1" applyBorder="1" applyAlignment="1">
      <alignment vertical="center"/>
    </xf>
    <xf numFmtId="169" fontId="3" fillId="6" borderId="1" xfId="0" applyNumberFormat="1" applyFont="1" applyFill="1" applyBorder="1" applyAlignment="1">
      <alignment horizontal="right" vertical="center"/>
    </xf>
    <xf numFmtId="169" fontId="3" fillId="2" borderId="1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173" fontId="3" fillId="6" borderId="6" xfId="3" applyNumberFormat="1" applyFont="1" applyFill="1" applyBorder="1" applyAlignment="1">
      <alignment vertical="center"/>
    </xf>
    <xf numFmtId="173" fontId="3" fillId="2" borderId="6" xfId="3" applyNumberFormat="1" applyFont="1" applyFill="1" applyBorder="1" applyAlignment="1">
      <alignment vertical="center"/>
    </xf>
    <xf numFmtId="169" fontId="3" fillId="2" borderId="6" xfId="0" applyNumberFormat="1" applyFont="1" applyFill="1" applyBorder="1" applyAlignment="1">
      <alignment horizontal="right" vertical="center"/>
    </xf>
    <xf numFmtId="164" fontId="3" fillId="6" borderId="3" xfId="3" applyFont="1" applyFill="1" applyBorder="1" applyAlignment="1">
      <alignment horizontal="right"/>
    </xf>
    <xf numFmtId="164" fontId="3" fillId="6" borderId="6" xfId="3" applyFont="1" applyFill="1" applyBorder="1" applyAlignment="1">
      <alignment horizontal="right"/>
    </xf>
    <xf numFmtId="164" fontId="3" fillId="6" borderId="5" xfId="3" applyFont="1" applyFill="1" applyBorder="1" applyAlignment="1">
      <alignment horizontal="right"/>
    </xf>
    <xf numFmtId="164" fontId="0" fillId="2" borderId="0" xfId="3" applyFont="1" applyFill="1"/>
    <xf numFmtId="172" fontId="0" fillId="2" borderId="0" xfId="3" applyNumberFormat="1" applyFont="1" applyFill="1" applyAlignment="1"/>
    <xf numFmtId="37" fontId="0" fillId="2" borderId="0" xfId="0" applyNumberFormat="1" applyFill="1"/>
    <xf numFmtId="0" fontId="3" fillId="6" borderId="0" xfId="0" applyFont="1" applyFill="1" applyAlignment="1">
      <alignment vertical="center"/>
    </xf>
    <xf numFmtId="37" fontId="2" fillId="2" borderId="12" xfId="0" quotePrefix="1" applyNumberFormat="1" applyFont="1" applyFill="1" applyBorder="1" applyAlignment="1">
      <alignment horizontal="centerContinuous" vertical="center"/>
    </xf>
    <xf numFmtId="37" fontId="2" fillId="2" borderId="11" xfId="0" quotePrefix="1" applyNumberFormat="1" applyFont="1" applyFill="1" applyBorder="1" applyAlignment="1">
      <alignment horizontal="centerContinuous" vertical="center"/>
    </xf>
    <xf numFmtId="37" fontId="15" fillId="2" borderId="10" xfId="0" applyNumberFormat="1" applyFont="1" applyFill="1" applyBorder="1" applyAlignment="1">
      <alignment horizontal="centerContinuous" vertical="center"/>
    </xf>
    <xf numFmtId="37" fontId="3" fillId="6" borderId="13" xfId="0" applyNumberFormat="1" applyFont="1" applyFill="1" applyBorder="1" applyAlignment="1">
      <alignment horizontal="right"/>
    </xf>
    <xf numFmtId="164" fontId="3" fillId="6" borderId="6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 wrapText="1"/>
    </xf>
    <xf numFmtId="164" fontId="3" fillId="2" borderId="6" xfId="0" applyNumberFormat="1" applyFont="1" applyFill="1" applyBorder="1" applyAlignment="1">
      <alignment horizontal="right"/>
    </xf>
    <xf numFmtId="178" fontId="7" fillId="6" borderId="3" xfId="2" applyNumberFormat="1" applyFont="1" applyFill="1" applyBorder="1" applyAlignment="1">
      <alignment horizontal="right"/>
    </xf>
    <xf numFmtId="178" fontId="3" fillId="6" borderId="0" xfId="2" applyNumberFormat="1" applyFont="1" applyFill="1" applyBorder="1" applyAlignment="1">
      <alignment vertical="center"/>
    </xf>
    <xf numFmtId="177" fontId="7" fillId="6" borderId="1" xfId="0" quotePrefix="1" applyNumberFormat="1" applyFont="1" applyFill="1" applyBorder="1" applyAlignment="1">
      <alignment horizontal="right"/>
    </xf>
    <xf numFmtId="177" fontId="7" fillId="6" borderId="1" xfId="0" applyNumberFormat="1" applyFont="1" applyFill="1" applyBorder="1" applyAlignment="1">
      <alignment horizontal="right"/>
    </xf>
    <xf numFmtId="177" fontId="3" fillId="6" borderId="0" xfId="0" applyNumberFormat="1" applyFont="1" applyFill="1" applyAlignment="1">
      <alignment vertical="center"/>
    </xf>
    <xf numFmtId="177" fontId="7" fillId="6" borderId="1" xfId="2" applyNumberFormat="1" applyFont="1" applyFill="1" applyBorder="1" applyAlignment="1">
      <alignment horizontal="right"/>
    </xf>
    <xf numFmtId="172" fontId="7" fillId="6" borderId="1" xfId="0" quotePrefix="1" applyNumberFormat="1" applyFont="1" applyFill="1" applyBorder="1" applyAlignment="1">
      <alignment horizontal="right"/>
    </xf>
    <xf numFmtId="179" fontId="3" fillId="6" borderId="3" xfId="0" applyNumberFormat="1" applyFont="1" applyFill="1" applyBorder="1" applyAlignment="1">
      <alignment vertical="center"/>
    </xf>
    <xf numFmtId="0" fontId="9" fillId="2" borderId="0" xfId="0" quotePrefix="1" applyFont="1" applyFill="1"/>
    <xf numFmtId="37" fontId="1" fillId="2" borderId="6" xfId="0" applyNumberFormat="1" applyFont="1" applyFill="1" applyBorder="1" applyAlignment="1">
      <alignment horizontal="left"/>
    </xf>
    <xf numFmtId="37" fontId="1" fillId="2" borderId="6" xfId="0" applyNumberFormat="1" applyFont="1" applyFill="1" applyBorder="1" applyAlignment="1">
      <alignment horizontal="left" wrapText="1"/>
    </xf>
    <xf numFmtId="37" fontId="15" fillId="2" borderId="11" xfId="0" applyNumberFormat="1" applyFont="1" applyFill="1" applyBorder="1" applyAlignment="1">
      <alignment horizontal="centerContinuous" vertical="center"/>
    </xf>
    <xf numFmtId="0" fontId="1" fillId="6" borderId="3" xfId="0" applyFont="1" applyFill="1" applyBorder="1" applyAlignment="1">
      <alignment vertical="center"/>
    </xf>
    <xf numFmtId="175" fontId="1" fillId="6" borderId="3" xfId="0" applyNumberFormat="1" applyFont="1" applyFill="1" applyBorder="1" applyAlignment="1">
      <alignment vertical="center"/>
    </xf>
    <xf numFmtId="173" fontId="1" fillId="6" borderId="3" xfId="3" applyNumberFormat="1" applyFont="1" applyFill="1" applyBorder="1" applyAlignment="1">
      <alignment vertical="center"/>
    </xf>
    <xf numFmtId="173" fontId="1" fillId="6" borderId="6" xfId="3" applyNumberFormat="1" applyFont="1" applyFill="1" applyBorder="1" applyAlignment="1">
      <alignment vertical="center"/>
    </xf>
    <xf numFmtId="169" fontId="1" fillId="6" borderId="1" xfId="0" applyNumberFormat="1" applyFont="1" applyFill="1" applyBorder="1" applyAlignment="1">
      <alignment horizontal="right" vertical="center"/>
    </xf>
    <xf numFmtId="37" fontId="1" fillId="6" borderId="0" xfId="0" applyNumberFormat="1" applyFont="1" applyFill="1" applyAlignment="1">
      <alignment horizontal="right"/>
    </xf>
    <xf numFmtId="37" fontId="1" fillId="6" borderId="0" xfId="0" applyNumberFormat="1" applyFont="1" applyFill="1"/>
    <xf numFmtId="37" fontId="1" fillId="6" borderId="0" xfId="0" quotePrefix="1" applyNumberFormat="1" applyFont="1" applyFill="1" applyAlignment="1">
      <alignment horizontal="right"/>
    </xf>
    <xf numFmtId="37" fontId="1" fillId="6" borderId="6" xfId="0" applyNumberFormat="1" applyFont="1" applyFill="1" applyBorder="1" applyAlignment="1">
      <alignment horizontal="right" wrapText="1"/>
    </xf>
    <xf numFmtId="164" fontId="1" fillId="6" borderId="6" xfId="0" applyNumberFormat="1" applyFont="1" applyFill="1" applyBorder="1" applyAlignment="1">
      <alignment horizontal="right" wrapText="1"/>
    </xf>
    <xf numFmtId="37" fontId="1" fillId="6" borderId="7" xfId="0" applyNumberFormat="1" applyFont="1" applyFill="1" applyBorder="1" applyAlignment="1">
      <alignment horizontal="right"/>
    </xf>
    <xf numFmtId="37" fontId="1" fillId="6" borderId="2" xfId="0" applyNumberFormat="1" applyFont="1" applyFill="1" applyBorder="1" applyAlignment="1">
      <alignment horizontal="right"/>
    </xf>
    <xf numFmtId="37" fontId="1" fillId="6" borderId="9" xfId="0" applyNumberFormat="1" applyFont="1" applyFill="1" applyBorder="1" applyAlignment="1">
      <alignment horizontal="right"/>
    </xf>
    <xf numFmtId="37" fontId="1" fillId="6" borderId="3" xfId="0" applyNumberFormat="1" applyFont="1" applyFill="1" applyBorder="1" applyAlignment="1">
      <alignment horizontal="right"/>
    </xf>
    <xf numFmtId="37" fontId="1" fillId="6" borderId="6" xfId="0" applyNumberFormat="1" applyFont="1" applyFill="1" applyBorder="1" applyAlignment="1">
      <alignment horizontal="right"/>
    </xf>
    <xf numFmtId="37" fontId="1" fillId="6" borderId="8" xfId="0" applyNumberFormat="1" applyFont="1" applyFill="1" applyBorder="1" applyAlignment="1">
      <alignment horizontal="right"/>
    </xf>
    <xf numFmtId="37" fontId="1" fillId="6" borderId="5" xfId="0" applyNumberFormat="1" applyFont="1" applyFill="1" applyBorder="1" applyAlignment="1">
      <alignment horizontal="right"/>
    </xf>
    <xf numFmtId="37" fontId="1" fillId="6" borderId="9" xfId="0" applyNumberFormat="1" applyFont="1" applyFill="1" applyBorder="1"/>
    <xf numFmtId="180" fontId="3" fillId="6" borderId="6" xfId="0" applyNumberFormat="1" applyFont="1" applyFill="1" applyBorder="1" applyAlignment="1">
      <alignment horizontal="right" wrapText="1"/>
    </xf>
    <xf numFmtId="164" fontId="8" fillId="6" borderId="5" xfId="2" applyNumberFormat="1" applyFont="1" applyFill="1" applyBorder="1" applyAlignment="1">
      <alignment horizontal="right"/>
    </xf>
    <xf numFmtId="164" fontId="8" fillId="6" borderId="4" xfId="2" applyNumberFormat="1" applyFont="1" applyFill="1" applyBorder="1" applyAlignment="1">
      <alignment horizontal="right"/>
    </xf>
    <xf numFmtId="37" fontId="10" fillId="2" borderId="0" xfId="0" applyNumberFormat="1" applyFont="1" applyFill="1" applyAlignment="1">
      <alignment horizontal="left" vertical="center"/>
    </xf>
    <xf numFmtId="37" fontId="10" fillId="2" borderId="0" xfId="0" quotePrefix="1" applyNumberFormat="1" applyFont="1" applyFill="1" applyAlignment="1">
      <alignment horizontal="left" vertical="center"/>
    </xf>
    <xf numFmtId="182" fontId="3" fillId="2" borderId="0" xfId="4" quotePrefix="1" applyNumberFormat="1" applyFont="1" applyFill="1" applyAlignment="1">
      <alignment horizontal="left" vertical="center"/>
    </xf>
    <xf numFmtId="182" fontId="0" fillId="2" borderId="0" xfId="4" applyNumberFormat="1" applyFont="1" applyFill="1"/>
    <xf numFmtId="37" fontId="1" fillId="6" borderId="6" xfId="0" applyNumberFormat="1" applyFont="1" applyFill="1" applyBorder="1" applyAlignment="1">
      <alignment horizontal="left"/>
    </xf>
    <xf numFmtId="0" fontId="3" fillId="0" borderId="3" xfId="0" applyFont="1" applyBorder="1" applyAlignment="1">
      <alignment vertical="center"/>
    </xf>
    <xf numFmtId="175" fontId="1" fillId="0" borderId="3" xfId="0" applyNumberFormat="1" applyFont="1" applyBorder="1" applyAlignment="1">
      <alignment vertical="center"/>
    </xf>
    <xf numFmtId="173" fontId="3" fillId="0" borderId="3" xfId="3" applyNumberFormat="1" applyFont="1" applyFill="1" applyBorder="1" applyAlignment="1">
      <alignment vertical="center"/>
    </xf>
    <xf numFmtId="173" fontId="3" fillId="0" borderId="6" xfId="3" applyNumberFormat="1" applyFont="1" applyFill="1" applyBorder="1" applyAlignment="1">
      <alignment vertical="center"/>
    </xf>
    <xf numFmtId="165" fontId="3" fillId="6" borderId="6" xfId="2" applyFont="1" applyFill="1" applyBorder="1" applyAlignment="1">
      <alignment horizontal="right" wrapText="1"/>
    </xf>
    <xf numFmtId="0" fontId="9" fillId="2" borderId="0" xfId="0" quotePrefix="1" applyFont="1" applyFill="1" applyAlignment="1">
      <alignment horizontal="left"/>
    </xf>
    <xf numFmtId="171" fontId="8" fillId="6" borderId="4" xfId="2" applyNumberFormat="1" applyFont="1" applyFill="1" applyBorder="1" applyAlignment="1">
      <alignment horizontal="right"/>
    </xf>
    <xf numFmtId="165" fontId="0" fillId="2" borderId="0" xfId="2" applyFont="1" applyFill="1"/>
    <xf numFmtId="39" fontId="8" fillId="0" borderId="4" xfId="0" applyNumberFormat="1" applyFont="1" applyBorder="1" applyAlignment="1">
      <alignment horizontal="right"/>
    </xf>
    <xf numFmtId="37" fontId="8" fillId="0" borderId="2" xfId="0" applyNumberFormat="1" applyFont="1" applyBorder="1" applyAlignment="1">
      <alignment horizontal="right"/>
    </xf>
    <xf numFmtId="180" fontId="3" fillId="0" borderId="6" xfId="0" applyNumberFormat="1" applyFont="1" applyBorder="1" applyAlignment="1">
      <alignment horizontal="right" wrapText="1"/>
    </xf>
    <xf numFmtId="37" fontId="3" fillId="0" borderId="6" xfId="0" applyNumberFormat="1" applyFont="1" applyBorder="1" applyAlignment="1">
      <alignment horizontal="right" wrapText="1"/>
    </xf>
    <xf numFmtId="37" fontId="0" fillId="6" borderId="0" xfId="0" applyNumberFormat="1" applyFill="1" applyAlignment="1">
      <alignment horizontal="right"/>
    </xf>
    <xf numFmtId="37" fontId="3" fillId="0" borderId="0" xfId="0" applyNumberFormat="1" applyFont="1" applyAlignment="1">
      <alignment horizontal="right"/>
    </xf>
    <xf numFmtId="164" fontId="3" fillId="0" borderId="2" xfId="3" applyFont="1" applyFill="1" applyBorder="1" applyAlignment="1">
      <alignment horizontal="right"/>
    </xf>
    <xf numFmtId="37" fontId="3" fillId="0" borderId="7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37" fontId="3" fillId="0" borderId="9" xfId="0" applyNumberFormat="1" applyFont="1" applyBorder="1" applyAlignment="1">
      <alignment horizontal="right"/>
    </xf>
    <xf numFmtId="0" fontId="11" fillId="5" borderId="1" xfId="0" quotePrefix="1" applyFont="1" applyFill="1" applyBorder="1" applyAlignment="1">
      <alignment horizontal="right"/>
    </xf>
    <xf numFmtId="183" fontId="7" fillId="6" borderId="3" xfId="2" applyNumberFormat="1" applyFont="1" applyFill="1" applyBorder="1" applyAlignment="1">
      <alignment horizontal="right"/>
    </xf>
    <xf numFmtId="173" fontId="7" fillId="6" borderId="3" xfId="3" applyNumberFormat="1" applyFont="1" applyFill="1" applyBorder="1" applyAlignment="1">
      <alignment horizontal="right"/>
    </xf>
    <xf numFmtId="39" fontId="8" fillId="7" borderId="4" xfId="0" applyNumberFormat="1" applyFont="1" applyFill="1" applyBorder="1" applyAlignment="1">
      <alignment horizontal="right"/>
    </xf>
    <xf numFmtId="37" fontId="8" fillId="7" borderId="4" xfId="0" applyNumberFormat="1" applyFont="1" applyFill="1" applyBorder="1" applyAlignment="1">
      <alignment horizontal="right"/>
    </xf>
    <xf numFmtId="171" fontId="3" fillId="2" borderId="6" xfId="2" applyNumberFormat="1" applyFont="1" applyFill="1" applyBorder="1" applyAlignment="1">
      <alignment horizontal="right"/>
    </xf>
    <xf numFmtId="171" fontId="3" fillId="6" borderId="6" xfId="2" applyNumberFormat="1" applyFont="1" applyFill="1" applyBorder="1" applyAlignment="1">
      <alignment horizontal="right"/>
    </xf>
    <xf numFmtId="171" fontId="1" fillId="6" borderId="6" xfId="2" applyNumberFormat="1" applyFont="1" applyFill="1" applyBorder="1" applyAlignment="1">
      <alignment horizontal="right"/>
    </xf>
    <xf numFmtId="171" fontId="3" fillId="6" borderId="0" xfId="2" applyNumberFormat="1" applyFont="1" applyFill="1" applyBorder="1" applyAlignment="1">
      <alignment vertical="center"/>
    </xf>
    <xf numFmtId="184" fontId="7" fillId="0" borderId="0" xfId="2" applyNumberFormat="1" applyFont="1" applyFill="1" applyBorder="1" applyAlignment="1">
      <alignment horizontal="right"/>
    </xf>
    <xf numFmtId="170" fontId="7" fillId="0" borderId="3" xfId="2" applyNumberFormat="1" applyFont="1" applyFill="1" applyBorder="1" applyAlignment="1">
      <alignment horizontal="right"/>
    </xf>
    <xf numFmtId="183" fontId="7" fillId="0" borderId="3" xfId="2" applyNumberFormat="1" applyFont="1" applyFill="1" applyBorder="1" applyAlignment="1">
      <alignment horizontal="right"/>
    </xf>
    <xf numFmtId="169" fontId="7" fillId="0" borderId="3" xfId="2" applyNumberFormat="1" applyFont="1" applyFill="1" applyBorder="1" applyAlignment="1">
      <alignment horizontal="right"/>
    </xf>
    <xf numFmtId="37" fontId="3" fillId="0" borderId="0" xfId="0" quotePrefix="1" applyNumberFormat="1" applyFont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73" fontId="7" fillId="0" borderId="3" xfId="3" applyNumberFormat="1" applyFont="1" applyFill="1" applyBorder="1" applyAlignment="1">
      <alignment horizontal="right"/>
    </xf>
    <xf numFmtId="165" fontId="3" fillId="0" borderId="6" xfId="2" applyFont="1" applyFill="1" applyBorder="1" applyAlignment="1">
      <alignment horizontal="right" wrapText="1"/>
    </xf>
    <xf numFmtId="172" fontId="7" fillId="0" borderId="1" xfId="0" quotePrefix="1" applyNumberFormat="1" applyFont="1" applyBorder="1" applyAlignment="1">
      <alignment horizontal="right"/>
    </xf>
    <xf numFmtId="0" fontId="0" fillId="0" borderId="0" xfId="0" applyAlignment="1">
      <alignment horizontal="right"/>
    </xf>
    <xf numFmtId="37" fontId="1" fillId="0" borderId="3" xfId="0" applyNumberFormat="1" applyFont="1" applyBorder="1" applyAlignment="1">
      <alignment horizontal="right"/>
    </xf>
    <xf numFmtId="37" fontId="3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 wrapText="1"/>
    </xf>
    <xf numFmtId="37" fontId="3" fillId="0" borderId="5" xfId="0" applyNumberFormat="1" applyFont="1" applyBorder="1" applyAlignment="1">
      <alignment horizontal="right"/>
    </xf>
    <xf numFmtId="37" fontId="3" fillId="0" borderId="3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185" fontId="21" fillId="0" borderId="0" xfId="0" applyNumberFormat="1" applyFont="1"/>
    <xf numFmtId="174" fontId="8" fillId="0" borderId="4" xfId="3" applyNumberFormat="1" applyFont="1" applyFill="1" applyBorder="1" applyAlignment="1">
      <alignment horizontal="right"/>
    </xf>
    <xf numFmtId="38" fontId="8" fillId="0" borderId="4" xfId="2" applyNumberFormat="1" applyFont="1" applyFill="1" applyBorder="1" applyAlignment="1">
      <alignment horizontal="right"/>
    </xf>
    <xf numFmtId="0" fontId="9" fillId="0" borderId="0" xfId="0" applyFont="1"/>
    <xf numFmtId="165" fontId="21" fillId="0" borderId="0" xfId="2" applyFont="1" applyFill="1" applyBorder="1"/>
    <xf numFmtId="171" fontId="9" fillId="0" borderId="0" xfId="2" applyNumberFormat="1" applyFont="1" applyFill="1" applyBorder="1"/>
    <xf numFmtId="37" fontId="8" fillId="0" borderId="4" xfId="0" applyNumberFormat="1" applyFont="1" applyBorder="1" applyAlignment="1">
      <alignment horizontal="right"/>
    </xf>
    <xf numFmtId="171" fontId="8" fillId="0" borderId="4" xfId="2" applyNumberFormat="1" applyFont="1" applyFill="1" applyBorder="1" applyAlignment="1">
      <alignment horizontal="right"/>
    </xf>
    <xf numFmtId="0" fontId="21" fillId="0" borderId="0" xfId="0" applyFont="1"/>
    <xf numFmtId="37" fontId="3" fillId="8" borderId="0" xfId="0" quotePrefix="1" applyNumberFormat="1" applyFont="1" applyFill="1" applyAlignment="1">
      <alignment horizontal="left" vertical="center"/>
    </xf>
    <xf numFmtId="179" fontId="3" fillId="0" borderId="3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70" fontId="7" fillId="0" borderId="0" xfId="2" applyNumberFormat="1" applyFont="1" applyFill="1" applyBorder="1" applyAlignment="1">
      <alignment horizontal="right"/>
    </xf>
    <xf numFmtId="3" fontId="7" fillId="0" borderId="0" xfId="2" applyNumberFormat="1" applyFont="1" applyFill="1" applyBorder="1" applyAlignment="1">
      <alignment horizontal="right"/>
    </xf>
    <xf numFmtId="172" fontId="7" fillId="0" borderId="3" xfId="2" applyNumberFormat="1" applyFont="1" applyFill="1" applyBorder="1" applyAlignment="1">
      <alignment horizontal="right"/>
    </xf>
    <xf numFmtId="178" fontId="7" fillId="0" borderId="3" xfId="2" applyNumberFormat="1" applyFont="1" applyFill="1" applyBorder="1" applyAlignment="1">
      <alignment horizontal="right"/>
    </xf>
    <xf numFmtId="164" fontId="8" fillId="0" borderId="5" xfId="2" applyNumberFormat="1" applyFont="1" applyFill="1" applyBorder="1" applyAlignment="1">
      <alignment horizontal="right"/>
    </xf>
    <xf numFmtId="37" fontId="3" fillId="0" borderId="9" xfId="0" applyNumberFormat="1" applyFont="1" applyBorder="1"/>
    <xf numFmtId="0" fontId="1" fillId="0" borderId="3" xfId="0" applyFont="1" applyBorder="1" applyAlignment="1">
      <alignment vertical="center"/>
    </xf>
    <xf numFmtId="0" fontId="3" fillId="9" borderId="3" xfId="0" applyFont="1" applyFill="1" applyBorder="1" applyAlignment="1">
      <alignment vertical="center"/>
    </xf>
    <xf numFmtId="179" fontId="3" fillId="9" borderId="3" xfId="0" applyNumberFormat="1" applyFont="1" applyFill="1" applyBorder="1" applyAlignment="1">
      <alignment vertical="center"/>
    </xf>
    <xf numFmtId="175" fontId="1" fillId="9" borderId="3" xfId="0" applyNumberFormat="1" applyFont="1" applyFill="1" applyBorder="1" applyAlignment="1">
      <alignment vertical="center"/>
    </xf>
    <xf numFmtId="169" fontId="3" fillId="9" borderId="1" xfId="0" applyNumberFormat="1" applyFont="1" applyFill="1" applyBorder="1" applyAlignment="1">
      <alignment horizontal="right" vertical="center"/>
    </xf>
    <xf numFmtId="37" fontId="3" fillId="2" borderId="2" xfId="0" applyNumberFormat="1" applyFont="1" applyFill="1" applyBorder="1"/>
    <xf numFmtId="168" fontId="22" fillId="10" borderId="14" xfId="0" quotePrefix="1" applyNumberFormat="1" applyFont="1" applyFill="1" applyBorder="1" applyAlignment="1">
      <alignment horizontal="right"/>
    </xf>
    <xf numFmtId="37" fontId="24" fillId="2" borderId="0" xfId="0" applyNumberFormat="1" applyFont="1" applyFill="1" applyAlignment="1">
      <alignment horizontal="left"/>
    </xf>
    <xf numFmtId="0" fontId="25" fillId="2" borderId="0" xfId="0" applyFont="1" applyFill="1"/>
    <xf numFmtId="167" fontId="27" fillId="3" borderId="14" xfId="0" applyNumberFormat="1" applyFont="1" applyFill="1" applyBorder="1" applyAlignment="1">
      <alignment horizontal="centerContinuous"/>
    </xf>
    <xf numFmtId="37" fontId="25" fillId="0" borderId="15" xfId="0" applyNumberFormat="1" applyFont="1" applyBorder="1" applyAlignment="1">
      <alignment horizontal="right"/>
    </xf>
    <xf numFmtId="171" fontId="25" fillId="2" borderId="0" xfId="2" applyNumberFormat="1" applyFont="1" applyFill="1"/>
    <xf numFmtId="0" fontId="25" fillId="0" borderId="15" xfId="0" applyFont="1" applyBorder="1" applyAlignment="1">
      <alignment horizontal="right"/>
    </xf>
    <xf numFmtId="37" fontId="25" fillId="6" borderId="15" xfId="0" applyNumberFormat="1" applyFont="1" applyFill="1" applyBorder="1" applyAlignment="1">
      <alignment horizontal="right"/>
    </xf>
    <xf numFmtId="0" fontId="31" fillId="6" borderId="0" xfId="0" applyFont="1" applyFill="1"/>
    <xf numFmtId="0" fontId="31" fillId="2" borderId="0" xfId="0" applyFont="1" applyFill="1"/>
    <xf numFmtId="37" fontId="24" fillId="2" borderId="0" xfId="0" quotePrefix="1" applyNumberFormat="1" applyFont="1" applyFill="1" applyAlignment="1">
      <alignment horizontal="left"/>
    </xf>
    <xf numFmtId="37" fontId="25" fillId="2" borderId="0" xfId="0" applyNumberFormat="1" applyFont="1" applyFill="1" applyAlignment="1">
      <alignment horizontal="left" vertical="top"/>
    </xf>
    <xf numFmtId="37" fontId="25" fillId="2" borderId="0" xfId="0" quotePrefix="1" applyNumberFormat="1" applyFont="1" applyFill="1" applyAlignment="1">
      <alignment horizontal="left" vertical="center"/>
    </xf>
    <xf numFmtId="37" fontId="26" fillId="2" borderId="0" xfId="0" quotePrefix="1" applyNumberFormat="1" applyFont="1" applyFill="1" applyAlignment="1">
      <alignment horizontal="left" vertical="center"/>
    </xf>
    <xf numFmtId="37" fontId="25" fillId="2" borderId="15" xfId="0" applyNumberFormat="1" applyFont="1" applyFill="1" applyBorder="1" applyAlignment="1">
      <alignment horizontal="right"/>
    </xf>
    <xf numFmtId="0" fontId="25" fillId="2" borderId="15" xfId="0" applyFont="1" applyFill="1" applyBorder="1" applyAlignment="1">
      <alignment horizontal="right"/>
    </xf>
    <xf numFmtId="37" fontId="25" fillId="2" borderId="0" xfId="0" applyNumberFormat="1" applyFont="1" applyFill="1" applyAlignment="1">
      <alignment horizontal="left" vertical="center"/>
    </xf>
    <xf numFmtId="37" fontId="25" fillId="2" borderId="0" xfId="0" applyNumberFormat="1" applyFont="1" applyFill="1" applyAlignment="1">
      <alignment horizontal="right" vertical="center"/>
    </xf>
    <xf numFmtId="176" fontId="25" fillId="2" borderId="0" xfId="3" applyNumberFormat="1" applyFont="1" applyFill="1"/>
    <xf numFmtId="168" fontId="32" fillId="10" borderId="14" xfId="0" quotePrefix="1" applyNumberFormat="1" applyFont="1" applyFill="1" applyBorder="1" applyAlignment="1">
      <alignment horizontal="right"/>
    </xf>
    <xf numFmtId="0" fontId="25" fillId="2" borderId="0" xfId="0" applyFont="1" applyFill="1" applyAlignment="1">
      <alignment horizontal="left" vertical="center" indent="1"/>
    </xf>
    <xf numFmtId="37" fontId="25" fillId="2" borderId="0" xfId="0" applyNumberFormat="1" applyFont="1" applyFill="1" applyAlignment="1">
      <alignment horizontal="left" indent="1"/>
    </xf>
    <xf numFmtId="0" fontId="31" fillId="2" borderId="0" xfId="0" quotePrefix="1" applyFont="1" applyFill="1" applyAlignment="1">
      <alignment horizontal="left" indent="1"/>
    </xf>
    <xf numFmtId="0" fontId="31" fillId="2" borderId="0" xfId="0" applyFont="1" applyFill="1" applyAlignment="1">
      <alignment horizontal="left" indent="1"/>
    </xf>
    <xf numFmtId="37" fontId="32" fillId="10" borderId="0" xfId="0" applyNumberFormat="1" applyFont="1" applyFill="1" applyAlignment="1">
      <alignment horizontal="left" indent="1"/>
    </xf>
    <xf numFmtId="168" fontId="32" fillId="10" borderId="15" xfId="0" quotePrefix="1" applyNumberFormat="1" applyFont="1" applyFill="1" applyBorder="1" applyAlignment="1">
      <alignment horizontal="left" indent="1"/>
    </xf>
    <xf numFmtId="168" fontId="32" fillId="10" borderId="15" xfId="0" applyNumberFormat="1" applyFont="1" applyFill="1" applyBorder="1" applyAlignment="1">
      <alignment horizontal="left" indent="1"/>
    </xf>
    <xf numFmtId="37" fontId="25" fillId="0" borderId="0" xfId="0" applyNumberFormat="1" applyFont="1" applyAlignment="1">
      <alignment horizontal="right" vertical="center" indent="1"/>
    </xf>
    <xf numFmtId="37" fontId="25" fillId="2" borderId="0" xfId="0" applyNumberFormat="1" applyFont="1" applyFill="1" applyAlignment="1">
      <alignment horizontal="right" vertical="center" indent="1"/>
    </xf>
    <xf numFmtId="170" fontId="29" fillId="0" borderId="0" xfId="2" applyNumberFormat="1" applyFont="1" applyFill="1" applyBorder="1" applyAlignment="1">
      <alignment horizontal="right" vertical="center" indent="1"/>
    </xf>
    <xf numFmtId="170" fontId="29" fillId="2" borderId="0" xfId="2" applyNumberFormat="1" applyFont="1" applyFill="1" applyBorder="1" applyAlignment="1">
      <alignment horizontal="right" vertical="center" indent="1"/>
    </xf>
    <xf numFmtId="172" fontId="29" fillId="0" borderId="0" xfId="0" quotePrefix="1" applyNumberFormat="1" applyFont="1" applyAlignment="1">
      <alignment horizontal="right" vertical="center" indent="1"/>
    </xf>
    <xf numFmtId="177" fontId="29" fillId="6" borderId="0" xfId="2" applyNumberFormat="1" applyFont="1" applyFill="1" applyBorder="1" applyAlignment="1">
      <alignment horizontal="right" vertical="center" indent="1"/>
    </xf>
    <xf numFmtId="181" fontId="29" fillId="2" borderId="0" xfId="2" applyNumberFormat="1" applyFont="1" applyFill="1" applyBorder="1" applyAlignment="1">
      <alignment horizontal="right" vertical="center" indent="1"/>
    </xf>
    <xf numFmtId="37" fontId="25" fillId="6" borderId="0" xfId="0" applyNumberFormat="1" applyFont="1" applyFill="1" applyAlignment="1">
      <alignment horizontal="right" vertical="center" indent="1"/>
    </xf>
    <xf numFmtId="188" fontId="25" fillId="6" borderId="0" xfId="0" applyNumberFormat="1" applyFont="1" applyFill="1" applyAlignment="1">
      <alignment horizontal="right" vertical="center" indent="1"/>
    </xf>
    <xf numFmtId="188" fontId="25" fillId="0" borderId="0" xfId="0" applyNumberFormat="1" applyFont="1" applyAlignment="1">
      <alignment horizontal="right" vertical="center" indent="1"/>
    </xf>
    <xf numFmtId="188" fontId="25" fillId="2" borderId="0" xfId="0" applyNumberFormat="1" applyFont="1" applyFill="1" applyAlignment="1">
      <alignment horizontal="right" vertical="center" indent="1"/>
    </xf>
    <xf numFmtId="189" fontId="25" fillId="0" borderId="0" xfId="0" applyNumberFormat="1" applyFont="1" applyAlignment="1">
      <alignment horizontal="right" vertical="center" indent="1"/>
    </xf>
    <xf numFmtId="3" fontId="25" fillId="0" borderId="0" xfId="0" applyNumberFormat="1" applyFont="1" applyAlignment="1">
      <alignment horizontal="right" vertical="center" indent="1"/>
    </xf>
    <xf numFmtId="3" fontId="25" fillId="2" borderId="0" xfId="0" applyNumberFormat="1" applyFont="1" applyFill="1" applyAlignment="1">
      <alignment horizontal="right" vertical="center" indent="1"/>
    </xf>
    <xf numFmtId="179" fontId="29" fillId="0" borderId="0" xfId="2" applyNumberFormat="1" applyFont="1" applyFill="1" applyBorder="1" applyAlignment="1">
      <alignment horizontal="right" vertical="center" indent="1"/>
    </xf>
    <xf numFmtId="179" fontId="29" fillId="2" borderId="0" xfId="2" applyNumberFormat="1" applyFont="1" applyFill="1" applyBorder="1" applyAlignment="1">
      <alignment horizontal="right" vertical="center" indent="1"/>
    </xf>
    <xf numFmtId="179" fontId="25" fillId="0" borderId="0" xfId="0" applyNumberFormat="1" applyFont="1" applyAlignment="1">
      <alignment horizontal="right" vertical="center" indent="1"/>
    </xf>
    <xf numFmtId="175" fontId="25" fillId="0" borderId="0" xfId="0" applyNumberFormat="1" applyFont="1" applyAlignment="1">
      <alignment horizontal="right" vertical="center" indent="1"/>
    </xf>
    <xf numFmtId="189" fontId="25" fillId="2" borderId="0" xfId="0" applyNumberFormat="1" applyFont="1" applyFill="1" applyAlignment="1">
      <alignment horizontal="right" vertical="center" indent="1"/>
    </xf>
    <xf numFmtId="0" fontId="25" fillId="2" borderId="16" xfId="0" applyFont="1" applyFill="1" applyBorder="1" applyAlignment="1">
      <alignment horizontal="left" vertical="center" indent="1"/>
    </xf>
    <xf numFmtId="179" fontId="25" fillId="0" borderId="16" xfId="0" applyNumberFormat="1" applyFont="1" applyBorder="1" applyAlignment="1">
      <alignment horizontal="right" vertical="center" indent="1"/>
    </xf>
    <xf numFmtId="175" fontId="25" fillId="0" borderId="16" xfId="0" applyNumberFormat="1" applyFont="1" applyBorder="1" applyAlignment="1">
      <alignment horizontal="right" vertical="center" indent="1"/>
    </xf>
    <xf numFmtId="179" fontId="25" fillId="0" borderId="16" xfId="3" applyNumberFormat="1" applyFont="1" applyFill="1" applyBorder="1" applyAlignment="1">
      <alignment horizontal="right" vertical="center" indent="1"/>
    </xf>
    <xf numFmtId="179" fontId="25" fillId="2" borderId="16" xfId="0" applyNumberFormat="1" applyFont="1" applyFill="1" applyBorder="1" applyAlignment="1">
      <alignment horizontal="right" vertical="center" indent="1"/>
    </xf>
    <xf numFmtId="37" fontId="25" fillId="2" borderId="17" xfId="0" applyNumberFormat="1" applyFont="1" applyFill="1" applyBorder="1" applyAlignment="1">
      <alignment horizontal="left" indent="1"/>
    </xf>
    <xf numFmtId="37" fontId="25" fillId="0" borderId="17" xfId="0" applyNumberFormat="1" applyFont="1" applyBorder="1" applyAlignment="1">
      <alignment horizontal="right" vertical="center" indent="1"/>
    </xf>
    <xf numFmtId="37" fontId="25" fillId="6" borderId="17" xfId="0" applyNumberFormat="1" applyFont="1" applyFill="1" applyBorder="1" applyAlignment="1">
      <alignment horizontal="right" vertical="center" indent="1"/>
    </xf>
    <xf numFmtId="37" fontId="25" fillId="2" borderId="17" xfId="0" applyNumberFormat="1" applyFont="1" applyFill="1" applyBorder="1" applyAlignment="1">
      <alignment horizontal="right" vertical="center" indent="1"/>
    </xf>
    <xf numFmtId="183" fontId="29" fillId="0" borderId="18" xfId="2" applyNumberFormat="1" applyFont="1" applyFill="1" applyBorder="1" applyAlignment="1">
      <alignment horizontal="right" vertical="center" indent="1"/>
    </xf>
    <xf numFmtId="183" fontId="29" fillId="2" borderId="18" xfId="2" applyNumberFormat="1" applyFont="1" applyFill="1" applyBorder="1" applyAlignment="1">
      <alignment horizontal="right" vertical="center" indent="1"/>
    </xf>
    <xf numFmtId="183" fontId="29" fillId="0" borderId="0" xfId="2" applyNumberFormat="1" applyFont="1" applyFill="1" applyBorder="1" applyAlignment="1">
      <alignment horizontal="right" vertical="center" indent="1"/>
    </xf>
    <xf numFmtId="183" fontId="29" fillId="2" borderId="0" xfId="2" applyNumberFormat="1" applyFont="1" applyFill="1" applyBorder="1" applyAlignment="1">
      <alignment horizontal="right" vertical="center" indent="1"/>
    </xf>
    <xf numFmtId="170" fontId="29" fillId="0" borderId="18" xfId="2" applyNumberFormat="1" applyFont="1" applyFill="1" applyBorder="1" applyAlignment="1">
      <alignment horizontal="right" vertical="center" indent="1"/>
    </xf>
    <xf numFmtId="170" fontId="29" fillId="6" borderId="18" xfId="2" applyNumberFormat="1" applyFont="1" applyFill="1" applyBorder="1" applyAlignment="1">
      <alignment horizontal="right" vertical="center" indent="1"/>
    </xf>
    <xf numFmtId="170" fontId="29" fillId="2" borderId="18" xfId="2" applyNumberFormat="1" applyFont="1" applyFill="1" applyBorder="1" applyAlignment="1">
      <alignment horizontal="right" vertical="center" indent="1"/>
    </xf>
    <xf numFmtId="37" fontId="25" fillId="0" borderId="17" xfId="0" quotePrefix="1" applyNumberFormat="1" applyFont="1" applyBorder="1" applyAlignment="1">
      <alignment horizontal="right" vertical="center" indent="1"/>
    </xf>
    <xf numFmtId="179" fontId="29" fillId="0" borderId="18" xfId="3" applyNumberFormat="1" applyFont="1" applyFill="1" applyBorder="1" applyAlignment="1">
      <alignment horizontal="right" vertical="center" indent="1"/>
    </xf>
    <xf numFmtId="179" fontId="29" fillId="2" borderId="18" xfId="2" applyNumberFormat="1" applyFont="1" applyFill="1" applyBorder="1" applyAlignment="1">
      <alignment horizontal="right" vertical="center" indent="1"/>
    </xf>
    <xf numFmtId="37" fontId="25" fillId="2" borderId="16" xfId="0" applyNumberFormat="1" applyFont="1" applyFill="1" applyBorder="1" applyAlignment="1">
      <alignment horizontal="left" indent="1"/>
    </xf>
    <xf numFmtId="3" fontId="25" fillId="0" borderId="16" xfId="0" applyNumberFormat="1" applyFont="1" applyBorder="1" applyAlignment="1">
      <alignment horizontal="right" vertical="center" indent="1"/>
    </xf>
    <xf numFmtId="180" fontId="25" fillId="2" borderId="16" xfId="0" applyNumberFormat="1" applyFont="1" applyFill="1" applyBorder="1" applyAlignment="1">
      <alignment horizontal="right" vertical="center" indent="1"/>
    </xf>
    <xf numFmtId="3" fontId="25" fillId="2" borderId="16" xfId="0" applyNumberFormat="1" applyFont="1" applyFill="1" applyBorder="1" applyAlignment="1">
      <alignment horizontal="right" vertical="center" indent="1"/>
    </xf>
    <xf numFmtId="188" fontId="25" fillId="0" borderId="17" xfId="0" quotePrefix="1" applyNumberFormat="1" applyFont="1" applyBorder="1" applyAlignment="1">
      <alignment horizontal="right" vertical="center" indent="1"/>
    </xf>
    <xf numFmtId="188" fontId="25" fillId="6" borderId="17" xfId="0" applyNumberFormat="1" applyFont="1" applyFill="1" applyBorder="1" applyAlignment="1">
      <alignment horizontal="right" vertical="center" indent="1"/>
    </xf>
    <xf numFmtId="188" fontId="25" fillId="2" borderId="17" xfId="0" applyNumberFormat="1" applyFont="1" applyFill="1" applyBorder="1" applyAlignment="1">
      <alignment horizontal="right" vertical="center" indent="1"/>
    </xf>
    <xf numFmtId="188" fontId="25" fillId="0" borderId="19" xfId="0" applyNumberFormat="1" applyFont="1" applyBorder="1" applyAlignment="1">
      <alignment horizontal="right" vertical="center" indent="1"/>
    </xf>
    <xf numFmtId="37" fontId="25" fillId="2" borderId="19" xfId="0" applyNumberFormat="1" applyFont="1" applyFill="1" applyBorder="1" applyAlignment="1">
      <alignment horizontal="left" indent="1"/>
    </xf>
    <xf numFmtId="188" fontId="25" fillId="2" borderId="19" xfId="0" applyNumberFormat="1" applyFont="1" applyFill="1" applyBorder="1" applyAlignment="1">
      <alignment horizontal="right" vertical="center" indent="1"/>
    </xf>
    <xf numFmtId="37" fontId="30" fillId="2" borderId="0" xfId="0" quotePrefix="1" applyNumberFormat="1" applyFont="1" applyFill="1" applyAlignment="1">
      <alignment horizontal="left" indent="1"/>
    </xf>
    <xf numFmtId="37" fontId="25" fillId="2" borderId="18" xfId="0" applyNumberFormat="1" applyFont="1" applyFill="1" applyBorder="1" applyAlignment="1">
      <alignment horizontal="left" indent="1"/>
    </xf>
    <xf numFmtId="37" fontId="25" fillId="0" borderId="18" xfId="0" applyNumberFormat="1" applyFont="1" applyBorder="1" applyAlignment="1">
      <alignment horizontal="right" vertical="center" indent="1"/>
    </xf>
    <xf numFmtId="37" fontId="25" fillId="6" borderId="18" xfId="0" applyNumberFormat="1" applyFont="1" applyFill="1" applyBorder="1" applyAlignment="1">
      <alignment horizontal="right" vertical="center" indent="1"/>
    </xf>
    <xf numFmtId="37" fontId="25" fillId="0" borderId="16" xfId="0" applyNumberFormat="1" applyFont="1" applyBorder="1" applyAlignment="1">
      <alignment horizontal="right" vertical="center" indent="1"/>
    </xf>
    <xf numFmtId="37" fontId="25" fillId="6" borderId="16" xfId="0" applyNumberFormat="1" applyFont="1" applyFill="1" applyBorder="1" applyAlignment="1">
      <alignment horizontal="right" vertical="center" indent="1"/>
    </xf>
    <xf numFmtId="1" fontId="25" fillId="0" borderId="16" xfId="0" applyNumberFormat="1" applyFont="1" applyBorder="1" applyAlignment="1">
      <alignment horizontal="right" vertical="center" indent="1"/>
    </xf>
    <xf numFmtId="1" fontId="25" fillId="6" borderId="16" xfId="2" applyNumberFormat="1" applyFont="1" applyFill="1" applyBorder="1" applyAlignment="1">
      <alignment horizontal="right" vertical="center" indent="1"/>
    </xf>
    <xf numFmtId="171" fontId="25" fillId="6" borderId="16" xfId="2" applyNumberFormat="1" applyFont="1" applyFill="1" applyBorder="1" applyAlignment="1">
      <alignment horizontal="right" vertical="center" indent="1"/>
    </xf>
    <xf numFmtId="164" fontId="25" fillId="6" borderId="16" xfId="0" applyNumberFormat="1" applyFont="1" applyFill="1" applyBorder="1" applyAlignment="1">
      <alignment horizontal="right" vertical="center" indent="1"/>
    </xf>
    <xf numFmtId="37" fontId="25" fillId="2" borderId="20" xfId="0" applyNumberFormat="1" applyFont="1" applyFill="1" applyBorder="1" applyAlignment="1">
      <alignment horizontal="left" indent="1"/>
    </xf>
    <xf numFmtId="171" fontId="25" fillId="6" borderId="20" xfId="2" applyNumberFormat="1" applyFont="1" applyFill="1" applyBorder="1" applyAlignment="1">
      <alignment horizontal="right" vertical="center" indent="1"/>
    </xf>
    <xf numFmtId="37" fontId="25" fillId="2" borderId="18" xfId="0" applyNumberFormat="1" applyFont="1" applyFill="1" applyBorder="1" applyAlignment="1">
      <alignment horizontal="right" vertical="center" indent="1"/>
    </xf>
    <xf numFmtId="37" fontId="25" fillId="2" borderId="16" xfId="0" applyNumberFormat="1" applyFont="1" applyFill="1" applyBorder="1" applyAlignment="1">
      <alignment horizontal="right" vertical="center" indent="1"/>
    </xf>
    <xf numFmtId="171" fontId="25" fillId="6" borderId="21" xfId="2" applyNumberFormat="1" applyFont="1" applyFill="1" applyBorder="1" applyAlignment="1">
      <alignment horizontal="right" vertical="center" indent="1"/>
    </xf>
    <xf numFmtId="171" fontId="25" fillId="6" borderId="18" xfId="2" applyNumberFormat="1" applyFont="1" applyFill="1" applyBorder="1" applyAlignment="1">
      <alignment horizontal="right" vertical="center" indent="1"/>
    </xf>
    <xf numFmtId="0" fontId="35" fillId="2" borderId="0" xfId="0" applyFont="1" applyFill="1"/>
    <xf numFmtId="168" fontId="32" fillId="10" borderId="14" xfId="0" quotePrefix="1" applyNumberFormat="1" applyFont="1" applyFill="1" applyBorder="1" applyAlignment="1">
      <alignment horizontal="right" indent="1"/>
    </xf>
    <xf numFmtId="0" fontId="32" fillId="10" borderId="14" xfId="0" quotePrefix="1" applyFont="1" applyFill="1" applyBorder="1" applyAlignment="1">
      <alignment horizontal="right" indent="1"/>
    </xf>
    <xf numFmtId="171" fontId="25" fillId="6" borderId="19" xfId="2" applyNumberFormat="1" applyFont="1" applyFill="1" applyBorder="1" applyAlignment="1">
      <alignment horizontal="right" vertical="center" indent="1"/>
    </xf>
    <xf numFmtId="3" fontId="25" fillId="2" borderId="19" xfId="0" applyNumberFormat="1" applyFont="1" applyFill="1" applyBorder="1" applyAlignment="1">
      <alignment horizontal="right" vertical="center" indent="1"/>
    </xf>
    <xf numFmtId="37" fontId="35" fillId="6" borderId="15" xfId="0" applyNumberFormat="1" applyFont="1" applyFill="1" applyBorder="1" applyAlignment="1">
      <alignment horizontal="right"/>
    </xf>
    <xf numFmtId="37" fontId="35" fillId="2" borderId="15" xfId="0" applyNumberFormat="1" applyFont="1" applyFill="1" applyBorder="1" applyAlignment="1">
      <alignment horizontal="right"/>
    </xf>
    <xf numFmtId="171" fontId="25" fillId="6" borderId="22" xfId="2" applyNumberFormat="1" applyFont="1" applyFill="1" applyBorder="1" applyAlignment="1">
      <alignment horizontal="right" vertical="center" indent="1"/>
    </xf>
    <xf numFmtId="37" fontId="25" fillId="2" borderId="22" xfId="0" applyNumberFormat="1" applyFont="1" applyFill="1" applyBorder="1" applyAlignment="1">
      <alignment horizontal="left" indent="1"/>
    </xf>
    <xf numFmtId="37" fontId="25" fillId="6" borderId="15" xfId="0" applyNumberFormat="1" applyFont="1" applyFill="1" applyBorder="1" applyAlignment="1">
      <alignment horizontal="right" vertical="center" indent="1"/>
    </xf>
    <xf numFmtId="37" fontId="35" fillId="6" borderId="15" xfId="0" applyNumberFormat="1" applyFont="1" applyFill="1" applyBorder="1" applyAlignment="1">
      <alignment horizontal="right" vertical="center" indent="1"/>
    </xf>
    <xf numFmtId="37" fontId="25" fillId="2" borderId="15" xfId="0" applyNumberFormat="1" applyFont="1" applyFill="1" applyBorder="1" applyAlignment="1">
      <alignment horizontal="right" vertical="center" indent="1"/>
    </xf>
    <xf numFmtId="37" fontId="35" fillId="2" borderId="15" xfId="0" applyNumberFormat="1" applyFont="1" applyFill="1" applyBorder="1" applyAlignment="1">
      <alignment horizontal="right" vertical="center" indent="1"/>
    </xf>
    <xf numFmtId="37" fontId="25" fillId="2" borderId="15" xfId="0" applyNumberFormat="1" applyFont="1" applyFill="1" applyBorder="1" applyAlignment="1">
      <alignment horizontal="left"/>
    </xf>
    <xf numFmtId="0" fontId="25" fillId="2" borderId="15" xfId="0" applyFont="1" applyFill="1" applyBorder="1"/>
    <xf numFmtId="37" fontId="25" fillId="2" borderId="21" xfId="0" applyNumberFormat="1" applyFont="1" applyFill="1" applyBorder="1" applyAlignment="1">
      <alignment horizontal="left" indent="1"/>
    </xf>
    <xf numFmtId="37" fontId="25" fillId="0" borderId="19" xfId="0" applyNumberFormat="1" applyFont="1" applyBorder="1" applyAlignment="1">
      <alignment horizontal="right" vertical="center" indent="1"/>
    </xf>
    <xf numFmtId="37" fontId="25" fillId="6" borderId="19" xfId="0" applyNumberFormat="1" applyFont="1" applyFill="1" applyBorder="1" applyAlignment="1">
      <alignment horizontal="right" vertical="center" indent="1"/>
    </xf>
    <xf numFmtId="39" fontId="25" fillId="0" borderId="21" xfId="0" applyNumberFormat="1" applyFont="1" applyBorder="1" applyAlignment="1">
      <alignment horizontal="right" vertical="center" indent="1"/>
    </xf>
    <xf numFmtId="39" fontId="25" fillId="2" borderId="21" xfId="0" applyNumberFormat="1" applyFont="1" applyFill="1" applyBorder="1" applyAlignment="1">
      <alignment horizontal="right" vertical="center" indent="1"/>
    </xf>
    <xf numFmtId="37" fontId="25" fillId="0" borderId="21" xfId="0" applyNumberFormat="1" applyFont="1" applyBorder="1" applyAlignment="1">
      <alignment horizontal="right" vertical="center" indent="1"/>
    </xf>
    <xf numFmtId="37" fontId="25" fillId="2" borderId="21" xfId="0" applyNumberFormat="1" applyFont="1" applyFill="1" applyBorder="1" applyAlignment="1">
      <alignment horizontal="right" vertical="center" indent="1"/>
    </xf>
    <xf numFmtId="3" fontId="25" fillId="0" borderId="21" xfId="2" applyNumberFormat="1" applyFont="1" applyFill="1" applyBorder="1" applyAlignment="1">
      <alignment horizontal="right" vertical="center" indent="1"/>
    </xf>
    <xf numFmtId="3" fontId="25" fillId="2" borderId="21" xfId="0" applyNumberFormat="1" applyFont="1" applyFill="1" applyBorder="1" applyAlignment="1">
      <alignment horizontal="right" vertical="center" indent="1"/>
    </xf>
    <xf numFmtId="186" fontId="25" fillId="0" borderId="21" xfId="3" applyNumberFormat="1" applyFont="1" applyFill="1" applyBorder="1" applyAlignment="1">
      <alignment horizontal="right" vertical="center" indent="1"/>
    </xf>
    <xf numFmtId="186" fontId="25" fillId="2" borderId="21" xfId="3" applyNumberFormat="1" applyFont="1" applyFill="1" applyBorder="1" applyAlignment="1">
      <alignment horizontal="right" vertical="center" indent="1"/>
    </xf>
    <xf numFmtId="187" fontId="25" fillId="0" borderId="21" xfId="2" applyNumberFormat="1" applyFont="1" applyFill="1" applyBorder="1" applyAlignment="1">
      <alignment horizontal="right" vertical="center" indent="1"/>
    </xf>
    <xf numFmtId="187" fontId="25" fillId="2" borderId="21" xfId="2" applyNumberFormat="1" applyFont="1" applyFill="1" applyBorder="1" applyAlignment="1">
      <alignment horizontal="right" vertical="center" indent="1"/>
    </xf>
    <xf numFmtId="187" fontId="25" fillId="6" borderId="21" xfId="2" applyNumberFormat="1" applyFont="1" applyFill="1" applyBorder="1" applyAlignment="1">
      <alignment horizontal="right" vertical="center" indent="1"/>
    </xf>
    <xf numFmtId="187" fontId="25" fillId="0" borderId="22" xfId="2" applyNumberFormat="1" applyFont="1" applyFill="1" applyBorder="1" applyAlignment="1">
      <alignment horizontal="right" vertical="center" indent="1"/>
    </xf>
    <xf numFmtId="187" fontId="25" fillId="6" borderId="22" xfId="2" applyNumberFormat="1" applyFont="1" applyFill="1" applyBorder="1" applyAlignment="1">
      <alignment horizontal="right" vertical="center" indent="1"/>
    </xf>
    <xf numFmtId="169" fontId="28" fillId="2" borderId="18" xfId="2" applyNumberFormat="1" applyFont="1" applyFill="1" applyBorder="1" applyAlignment="1">
      <alignment horizontal="left" indent="2"/>
    </xf>
    <xf numFmtId="169" fontId="28" fillId="2" borderId="0" xfId="2" applyNumberFormat="1" applyFont="1" applyFill="1" applyBorder="1" applyAlignment="1">
      <alignment horizontal="left" indent="2"/>
    </xf>
    <xf numFmtId="3" fontId="28" fillId="2" borderId="18" xfId="2" applyNumberFormat="1" applyFont="1" applyFill="1" applyBorder="1" applyAlignment="1">
      <alignment horizontal="left" indent="2"/>
    </xf>
    <xf numFmtId="38" fontId="28" fillId="2" borderId="0" xfId="2" applyNumberFormat="1" applyFont="1" applyFill="1" applyBorder="1" applyAlignment="1">
      <alignment horizontal="left" indent="2"/>
    </xf>
    <xf numFmtId="38" fontId="28" fillId="2" borderId="18" xfId="2" applyNumberFormat="1" applyFont="1" applyFill="1" applyBorder="1" applyAlignment="1">
      <alignment horizontal="left" indent="2"/>
    </xf>
    <xf numFmtId="170" fontId="28" fillId="2" borderId="0" xfId="2" quotePrefix="1" applyNumberFormat="1" applyFont="1" applyFill="1" applyBorder="1" applyAlignment="1">
      <alignment horizontal="left" indent="2"/>
    </xf>
    <xf numFmtId="170" fontId="28" fillId="2" borderId="0" xfId="2" applyNumberFormat="1" applyFont="1" applyFill="1" applyBorder="1" applyAlignment="1">
      <alignment horizontal="left" indent="2"/>
    </xf>
    <xf numFmtId="179" fontId="25" fillId="2" borderId="0" xfId="0" applyNumberFormat="1" applyFont="1" applyFill="1" applyAlignment="1">
      <alignment horizontal="right" vertical="center" indent="1"/>
    </xf>
  </cellXfs>
  <cellStyles count="6">
    <cellStyle name="          _x000d__x000a_386grabber=VGA.3GR_x000d__x000a_" xfId="5" xr:uid="{00000000-0005-0000-0000-000000000000}"/>
    <cellStyle name="Comma [0]" xfId="3" xr:uid="{00000000-0005-0000-0000-000001000000}"/>
    <cellStyle name="Currency [0]" xfId="1" xr:uid="{00000000-0005-0000-0000-000002000000}"/>
    <cellStyle name="Millares" xfId="2" builtinId="3"/>
    <cellStyle name="Normal" xfId="0" builtinId="0"/>
    <cellStyle name="Porcentaje" xfId="4" builtinId="5"/>
  </cellStyles>
  <dxfs count="0"/>
  <tableStyles count="0" defaultTableStyle="TableStyleMedium9" defaultPivotStyle="PivotStyleLight16"/>
  <colors>
    <mruColors>
      <color rgb="FF0053E2"/>
      <color rgb="FF001E6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820212</xdr:colOff>
      <xdr:row>0</xdr:row>
      <xdr:rowOff>79371</xdr:rowOff>
    </xdr:from>
    <xdr:to>
      <xdr:col>14</xdr:col>
      <xdr:colOff>829031</xdr:colOff>
      <xdr:row>1</xdr:row>
      <xdr:rowOff>333704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4022EA-8C43-2945-A963-AED5200AD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58198" y="79371"/>
          <a:ext cx="2707569" cy="765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A99"/>
  <sheetViews>
    <sheetView showGridLines="0" zoomScale="120" zoomScaleNormal="120" workbookViewId="0">
      <pane xSplit="1" ySplit="4" topLeftCell="N50" activePane="bottomRight" state="frozen"/>
      <selection activeCell="A81" sqref="A81"/>
      <selection pane="topRight" activeCell="A81" sqref="A81"/>
      <selection pane="bottomLeft" activeCell="A81" sqref="A81"/>
      <selection pane="bottomRight" activeCell="Y4" activeCellId="4" sqref="P5:Z1048576 Z4 P4:X4 P1:Z3 Y4"/>
    </sheetView>
  </sheetViews>
  <sheetFormatPr baseColWidth="10" defaultColWidth="11.5" defaultRowHeight="13" outlineLevelCol="1"/>
  <cols>
    <col min="1" max="1" width="51.6640625" style="2" customWidth="1"/>
    <col min="2" max="8" width="9.5" style="2" customWidth="1"/>
    <col min="9" max="9" width="10.5" style="2" customWidth="1"/>
    <col min="10" max="10" width="7.83203125" style="2" bestFit="1" customWidth="1"/>
    <col min="11" max="11" width="10" style="2" customWidth="1"/>
    <col min="12" max="14" width="8.6640625" style="2" customWidth="1"/>
    <col min="15" max="15" width="9.5" style="2" customWidth="1"/>
    <col min="16" max="16" width="9.5" style="2" customWidth="1" outlineLevel="1"/>
    <col min="17" max="21" width="8.6640625" style="2" customWidth="1" outlineLevel="1"/>
    <col min="22" max="22" width="2" style="2" customWidth="1" outlineLevel="1"/>
    <col min="23" max="26" width="8.6640625" style="2" customWidth="1" outlineLevel="1"/>
    <col min="27" max="16384" width="11.5" style="2"/>
  </cols>
  <sheetData>
    <row r="1" spans="1:27" ht="18" hidden="1">
      <c r="A1" s="140" t="s">
        <v>143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1"/>
    </row>
    <row r="2" spans="1:27" hidden="1">
      <c r="A2" s="13" t="s">
        <v>31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2"/>
      <c r="N2" s="13"/>
      <c r="O2" s="13"/>
      <c r="P2" s="13"/>
      <c r="Q2" s="13"/>
      <c r="R2" s="13"/>
      <c r="S2" s="13"/>
      <c r="T2" s="13"/>
      <c r="U2" s="13"/>
      <c r="V2" s="13"/>
      <c r="W2" s="197"/>
      <c r="X2" s="13"/>
      <c r="Y2" s="13"/>
      <c r="Z2" s="14"/>
    </row>
    <row r="3" spans="1:27" ht="21" hidden="1" thickBot="1">
      <c r="A3" s="14"/>
      <c r="B3" s="102"/>
      <c r="C3" s="102"/>
      <c r="D3" s="102"/>
      <c r="E3" s="118" t="s">
        <v>101</v>
      </c>
      <c r="F3" s="118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18"/>
      <c r="U3" s="100"/>
      <c r="V3" s="14"/>
      <c r="W3" s="102" t="s">
        <v>100</v>
      </c>
      <c r="X3" s="101"/>
      <c r="Y3" s="100"/>
      <c r="Z3" s="100"/>
    </row>
    <row r="4" spans="1:27" ht="19" thickBot="1">
      <c r="A4" s="1"/>
      <c r="B4" s="163">
        <v>2025</v>
      </c>
      <c r="C4" s="163">
        <v>2024</v>
      </c>
      <c r="D4" s="163">
        <v>2023</v>
      </c>
      <c r="E4" s="163">
        <v>2022</v>
      </c>
      <c r="F4" s="163">
        <v>2021</v>
      </c>
      <c r="G4" s="163">
        <v>2020</v>
      </c>
      <c r="H4" s="163">
        <v>2019</v>
      </c>
      <c r="I4" s="11" t="s">
        <v>151</v>
      </c>
      <c r="J4" s="11" t="s">
        <v>147</v>
      </c>
      <c r="K4" s="11" t="s">
        <v>148</v>
      </c>
      <c r="L4" s="11" t="s">
        <v>129</v>
      </c>
      <c r="M4" s="11" t="s">
        <v>124</v>
      </c>
      <c r="N4" s="11" t="s">
        <v>123</v>
      </c>
      <c r="O4" s="11" t="s">
        <v>122</v>
      </c>
      <c r="P4" s="11" t="s">
        <v>113</v>
      </c>
      <c r="Q4" s="11" t="s">
        <v>114</v>
      </c>
      <c r="R4" s="11" t="s">
        <v>102</v>
      </c>
      <c r="S4" s="11" t="s">
        <v>103</v>
      </c>
      <c r="T4" s="11" t="s">
        <v>121</v>
      </c>
      <c r="U4" s="11">
        <v>2011</v>
      </c>
      <c r="V4" s="99"/>
      <c r="W4" s="11">
        <v>2011</v>
      </c>
      <c r="X4" s="11">
        <v>2010</v>
      </c>
      <c r="Y4" s="11">
        <v>2009</v>
      </c>
      <c r="Z4" s="11">
        <v>2008</v>
      </c>
    </row>
    <row r="5" spans="1:27">
      <c r="A5" s="7" t="s">
        <v>84</v>
      </c>
      <c r="B5" s="207"/>
      <c r="C5" s="145">
        <v>1.3</v>
      </c>
      <c r="D5" s="145">
        <v>3.1</v>
      </c>
      <c r="E5" s="145">
        <v>3.1</v>
      </c>
      <c r="F5" s="146">
        <v>5</v>
      </c>
      <c r="G5" s="146">
        <v>-8.5</v>
      </c>
      <c r="H5" s="146">
        <v>-0.1</v>
      </c>
      <c r="I5" s="114">
        <v>2</v>
      </c>
      <c r="J5" s="114">
        <v>2</v>
      </c>
      <c r="K5" s="57">
        <v>2.1</v>
      </c>
      <c r="L5" s="145">
        <v>2.1</v>
      </c>
      <c r="M5" s="57">
        <v>2.2999999999999998</v>
      </c>
      <c r="N5" s="57">
        <v>2.5</v>
      </c>
      <c r="O5" s="57">
        <v>2.5</v>
      </c>
      <c r="P5" s="57">
        <v>2.1</v>
      </c>
      <c r="Q5" s="57">
        <v>1.1000000000000001</v>
      </c>
      <c r="R5" s="57">
        <v>1.1000000000000001</v>
      </c>
      <c r="S5" s="57">
        <v>3.9</v>
      </c>
      <c r="T5" s="119">
        <v>3.9</v>
      </c>
      <c r="U5" s="57">
        <v>3.9</v>
      </c>
      <c r="V5" s="99"/>
      <c r="W5" s="57">
        <v>3.9</v>
      </c>
      <c r="X5" s="57">
        <v>5.5</v>
      </c>
      <c r="Y5" s="52">
        <v>-6.1</v>
      </c>
      <c r="Z5" s="3">
        <v>1.5</v>
      </c>
    </row>
    <row r="6" spans="1:27">
      <c r="A6" s="7" t="s">
        <v>85</v>
      </c>
      <c r="B6" s="208"/>
      <c r="C6" s="198">
        <v>4.2</v>
      </c>
      <c r="D6" s="198">
        <v>4.7</v>
      </c>
      <c r="E6" s="198">
        <v>7.8</v>
      </c>
      <c r="F6" s="198">
        <v>7.4</v>
      </c>
      <c r="G6" s="198">
        <v>3.2</v>
      </c>
      <c r="H6" s="198">
        <v>2.8</v>
      </c>
      <c r="I6" s="198">
        <v>4.8</v>
      </c>
      <c r="J6" s="198">
        <v>4.8</v>
      </c>
      <c r="K6" s="198">
        <v>6.8</v>
      </c>
      <c r="L6" s="198">
        <v>6.77</v>
      </c>
      <c r="M6" s="198">
        <v>3.4</v>
      </c>
      <c r="N6" s="198">
        <v>2.1</v>
      </c>
      <c r="O6" s="198">
        <v>2.1</v>
      </c>
      <c r="P6" s="198">
        <v>4.0999999999999996</v>
      </c>
      <c r="Q6" s="114">
        <v>4</v>
      </c>
      <c r="R6" s="114">
        <v>4</v>
      </c>
      <c r="S6" s="57">
        <v>3.6</v>
      </c>
      <c r="T6" s="119">
        <v>3.6</v>
      </c>
      <c r="U6" s="57">
        <v>3.8</v>
      </c>
      <c r="V6" s="99"/>
      <c r="W6" s="57">
        <v>3.8</v>
      </c>
      <c r="X6" s="57">
        <v>4.4000000000000004</v>
      </c>
      <c r="Y6" s="7">
        <v>3.6</v>
      </c>
      <c r="Z6" s="3">
        <v>6.5</v>
      </c>
    </row>
    <row r="7" spans="1:27">
      <c r="A7" s="206" t="s">
        <v>155</v>
      </c>
      <c r="B7" s="209"/>
      <c r="C7" s="146">
        <v>22.5</v>
      </c>
      <c r="D7" s="146">
        <v>-12.7</v>
      </c>
      <c r="E7" s="146">
        <v>-5.6</v>
      </c>
      <c r="F7" s="146">
        <v>2.9</v>
      </c>
      <c r="G7" s="146">
        <v>5.6</v>
      </c>
      <c r="H7" s="146">
        <v>-4</v>
      </c>
      <c r="I7" s="146">
        <v>-0.4</v>
      </c>
      <c r="J7" s="146">
        <v>-0.4</v>
      </c>
      <c r="K7" s="146">
        <v>-4.5</v>
      </c>
      <c r="L7" s="146">
        <v>-4.5</v>
      </c>
      <c r="M7" s="198">
        <v>19.2</v>
      </c>
      <c r="N7" s="198">
        <v>17.7</v>
      </c>
      <c r="O7" s="198">
        <v>17.7</v>
      </c>
      <c r="P7" s="198">
        <v>12.8</v>
      </c>
      <c r="Q7" s="57">
        <v>1.4</v>
      </c>
      <c r="R7" s="57">
        <v>1.4</v>
      </c>
      <c r="S7" s="120">
        <v>-7.9</v>
      </c>
      <c r="T7" s="120">
        <v>-7.9</v>
      </c>
      <c r="U7" s="57">
        <v>12.9</v>
      </c>
      <c r="V7" s="99"/>
      <c r="W7" s="57">
        <v>12.9</v>
      </c>
      <c r="X7" s="52">
        <v>-5.6</v>
      </c>
      <c r="Y7" s="39">
        <v>-4.5</v>
      </c>
      <c r="Z7" s="3">
        <v>25.5</v>
      </c>
    </row>
    <row r="8" spans="1:27">
      <c r="A8" s="7" t="s">
        <v>32</v>
      </c>
      <c r="B8" s="58">
        <v>18.074200000000001</v>
      </c>
      <c r="C8" s="147">
        <v>18.3</v>
      </c>
      <c r="D8" s="147">
        <v>17.7486</v>
      </c>
      <c r="E8" s="147">
        <v>20.113233333333334</v>
      </c>
      <c r="F8" s="147">
        <v>20.282800000000002</v>
      </c>
      <c r="G8" s="147">
        <v>21.482399999999998</v>
      </c>
      <c r="H8" s="147">
        <v>19.250399999999999</v>
      </c>
      <c r="I8" s="147">
        <v>19.257871915257716</v>
      </c>
      <c r="J8" s="147">
        <v>19.257871915257716</v>
      </c>
      <c r="K8" s="147">
        <v>18.888100000000001</v>
      </c>
      <c r="L8" s="147">
        <v>18.888100000000001</v>
      </c>
      <c r="M8" s="147">
        <v>18.733799999999999</v>
      </c>
      <c r="N8" s="147">
        <v>15.9</v>
      </c>
      <c r="O8" s="147">
        <v>15.9</v>
      </c>
      <c r="P8" s="147">
        <v>13.3474</v>
      </c>
      <c r="Q8" s="58">
        <v>12.774699999999999</v>
      </c>
      <c r="R8" s="58">
        <v>12.774699999999999</v>
      </c>
      <c r="S8" s="58">
        <v>13.133599999999999</v>
      </c>
      <c r="T8" s="121">
        <v>13.133599999999999</v>
      </c>
      <c r="U8" s="58">
        <v>12.5</v>
      </c>
      <c r="V8" s="99"/>
      <c r="W8" s="58">
        <v>12.5</v>
      </c>
      <c r="X8" s="58">
        <v>12.616199999999999</v>
      </c>
      <c r="Y8" s="43">
        <v>13.4359</v>
      </c>
      <c r="Z8" s="3">
        <v>11.2</v>
      </c>
    </row>
    <row r="9" spans="1:27">
      <c r="A9" s="89" t="s">
        <v>61</v>
      </c>
      <c r="B9" s="90">
        <v>17.995200000000001</v>
      </c>
      <c r="C9" s="148">
        <v>20.645399999999999</v>
      </c>
      <c r="D9" s="148">
        <v>16.972000000000001</v>
      </c>
      <c r="E9" s="148">
        <v>19.4999</v>
      </c>
      <c r="F9" s="148">
        <v>20.462599999999998</v>
      </c>
      <c r="G9" s="148">
        <v>19.900099999999998</v>
      </c>
      <c r="H9" s="148">
        <v>18.930499999999999</v>
      </c>
      <c r="I9" s="148">
        <v>19.659300000000002</v>
      </c>
      <c r="J9" s="148">
        <v>19.659300000000002</v>
      </c>
      <c r="K9" s="148">
        <v>19.652699999999999</v>
      </c>
      <c r="L9" s="148">
        <v>19.652699999999999</v>
      </c>
      <c r="M9" s="148">
        <v>20.729299999999999</v>
      </c>
      <c r="N9" s="148">
        <v>17.383199999999999</v>
      </c>
      <c r="O9" s="148">
        <v>17.383199999999999</v>
      </c>
      <c r="P9" s="148">
        <v>14.734500000000001</v>
      </c>
      <c r="Q9" s="90">
        <v>13.045299999999999</v>
      </c>
      <c r="R9" s="90">
        <v>13.045299999999999</v>
      </c>
      <c r="S9" s="90">
        <v>12.854100000000001</v>
      </c>
      <c r="T9" s="122">
        <v>12.854100000000001</v>
      </c>
      <c r="U9" s="90">
        <v>13.952999999999999</v>
      </c>
      <c r="V9" s="99"/>
      <c r="W9" s="90">
        <v>13.952999999999999</v>
      </c>
      <c r="X9" s="90">
        <v>12.36</v>
      </c>
      <c r="Y9" s="91">
        <v>13.09</v>
      </c>
      <c r="Z9" s="92">
        <v>13.7</v>
      </c>
    </row>
    <row r="10" spans="1:27" ht="14" thickBot="1">
      <c r="A10" s="86" t="s">
        <v>86</v>
      </c>
      <c r="B10" s="210"/>
      <c r="C10" s="199">
        <v>10.7</v>
      </c>
      <c r="D10" s="199">
        <v>11.1</v>
      </c>
      <c r="E10" s="199">
        <v>7.7</v>
      </c>
      <c r="F10" s="199">
        <v>4.4000000000000004</v>
      </c>
      <c r="G10" s="199">
        <v>5.3</v>
      </c>
      <c r="H10" s="199">
        <v>7.8</v>
      </c>
      <c r="I10" s="199">
        <v>7.6</v>
      </c>
      <c r="J10" s="199">
        <v>7.6</v>
      </c>
      <c r="K10" s="199">
        <v>6.69</v>
      </c>
      <c r="L10" s="199">
        <v>6.69</v>
      </c>
      <c r="M10" s="199">
        <v>4.2</v>
      </c>
      <c r="N10" s="199">
        <v>3</v>
      </c>
      <c r="O10" s="199">
        <v>3</v>
      </c>
      <c r="P10" s="199">
        <v>3</v>
      </c>
      <c r="Q10" s="87">
        <v>3.8</v>
      </c>
      <c r="R10" s="87">
        <v>3.8</v>
      </c>
      <c r="S10" s="87">
        <v>4.2</v>
      </c>
      <c r="T10" s="123">
        <v>4.2</v>
      </c>
      <c r="U10" s="87">
        <v>4.2</v>
      </c>
      <c r="V10" s="99"/>
      <c r="W10" s="87">
        <v>4.2</v>
      </c>
      <c r="X10" s="87">
        <v>4.4000000000000004</v>
      </c>
      <c r="Y10" s="88">
        <v>5.4</v>
      </c>
      <c r="Z10" s="88">
        <v>7.7</v>
      </c>
    </row>
    <row r="11" spans="1:27" ht="16">
      <c r="A11" s="10" t="s">
        <v>96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59"/>
      <c r="R11" s="59"/>
      <c r="S11" s="59"/>
      <c r="T11" s="124"/>
      <c r="U11" s="59"/>
      <c r="V11" s="99"/>
      <c r="W11" s="59"/>
      <c r="X11" s="59"/>
      <c r="Y11" s="5"/>
      <c r="Z11" s="5"/>
      <c r="AA11" s="143"/>
    </row>
    <row r="12" spans="1:27">
      <c r="A12" s="12" t="s">
        <v>0</v>
      </c>
      <c r="B12" s="85">
        <v>1004494</v>
      </c>
      <c r="C12" s="85">
        <v>951642</v>
      </c>
      <c r="D12" s="85">
        <v>880122</v>
      </c>
      <c r="E12" s="85">
        <v>813060</v>
      </c>
      <c r="F12" s="85">
        <v>730352</v>
      </c>
      <c r="G12" s="85">
        <v>696711</v>
      </c>
      <c r="H12" s="85">
        <v>641825</v>
      </c>
      <c r="I12" s="85">
        <v>612186</v>
      </c>
      <c r="J12" s="85">
        <v>612186</v>
      </c>
      <c r="K12" s="85">
        <v>569015</v>
      </c>
      <c r="L12" s="85">
        <v>569367</v>
      </c>
      <c r="M12" s="85">
        <v>528571</v>
      </c>
      <c r="N12" s="85">
        <v>472460</v>
      </c>
      <c r="O12" s="85">
        <v>485864</v>
      </c>
      <c r="P12" s="85">
        <v>437659</v>
      </c>
      <c r="Q12" s="60">
        <v>420577</v>
      </c>
      <c r="R12" s="60">
        <v>420577</v>
      </c>
      <c r="S12" s="60">
        <v>407843</v>
      </c>
      <c r="T12" s="125">
        <v>413792</v>
      </c>
      <c r="U12" s="60">
        <v>375280</v>
      </c>
      <c r="V12" s="99"/>
      <c r="W12" s="60">
        <v>379021</v>
      </c>
      <c r="X12" s="60">
        <v>334511</v>
      </c>
      <c r="Y12" s="12">
        <v>269397</v>
      </c>
      <c r="Z12" s="5">
        <v>244029</v>
      </c>
    </row>
    <row r="13" spans="1:27">
      <c r="A13" s="15" t="s">
        <v>1</v>
      </c>
      <c r="B13" s="172">
        <v>5.6</v>
      </c>
      <c r="C13" s="172">
        <f>+((C12-D12)/D12)*100</f>
        <v>8.1261461479204016</v>
      </c>
      <c r="D13" s="172">
        <f>+((D12-E12)/E12)*100</f>
        <v>8.2480997712345943</v>
      </c>
      <c r="E13" s="172">
        <f>+((E12-F12)/F12)*100</f>
        <v>11.324402479900103</v>
      </c>
      <c r="F13" s="172">
        <v>4.8</v>
      </c>
      <c r="G13" s="200">
        <v>8.6</v>
      </c>
      <c r="H13" s="200">
        <v>4.8</v>
      </c>
      <c r="I13" s="200">
        <v>7.6</v>
      </c>
      <c r="J13" s="200">
        <v>7.6</v>
      </c>
      <c r="K13" s="201" t="s">
        <v>130</v>
      </c>
      <c r="L13" s="201">
        <v>7.7</v>
      </c>
      <c r="M13" s="201">
        <v>11.9</v>
      </c>
      <c r="N13" s="201">
        <v>11.27</v>
      </c>
      <c r="O13" s="201">
        <v>11.014282809219054</v>
      </c>
      <c r="P13" s="201">
        <v>4.0615630431526171</v>
      </c>
      <c r="Q13" s="61">
        <v>3.1222798969211141</v>
      </c>
      <c r="R13" s="61">
        <v>3.1222798969211141</v>
      </c>
      <c r="S13" s="61" t="s">
        <v>130</v>
      </c>
      <c r="T13" s="61">
        <v>10.262204220848432</v>
      </c>
      <c r="U13" s="61">
        <v>12.18764106412047</v>
      </c>
      <c r="V13" s="99"/>
      <c r="W13" s="61">
        <v>13.305989937550635</v>
      </c>
      <c r="X13" s="61">
        <v>24.170276580659774</v>
      </c>
      <c r="Y13" s="16">
        <v>10.3954857824275</v>
      </c>
      <c r="Z13" s="16">
        <v>11.06665938447253</v>
      </c>
      <c r="AA13" s="37">
        <f>+E12/J12*100-100</f>
        <v>32.812576569866025</v>
      </c>
    </row>
    <row r="14" spans="1:27">
      <c r="A14" s="17" t="s">
        <v>2</v>
      </c>
      <c r="B14" s="173">
        <v>3.9</v>
      </c>
      <c r="C14" s="173">
        <v>6.6</v>
      </c>
      <c r="D14" s="173">
        <v>6.8</v>
      </c>
      <c r="E14" s="173">
        <v>10.1</v>
      </c>
      <c r="F14" s="173">
        <v>3.6</v>
      </c>
      <c r="G14" s="173">
        <v>7</v>
      </c>
      <c r="H14" s="202">
        <v>3.3</v>
      </c>
      <c r="I14" s="173">
        <v>5.7</v>
      </c>
      <c r="J14" s="173">
        <v>5.7</v>
      </c>
      <c r="K14" s="203">
        <v>5.9</v>
      </c>
      <c r="L14" s="203">
        <v>5.9</v>
      </c>
      <c r="M14" s="203">
        <v>10.3</v>
      </c>
      <c r="N14" s="203">
        <v>9.1</v>
      </c>
      <c r="O14" s="203">
        <v>8.9</v>
      </c>
      <c r="P14" s="203">
        <v>0.6</v>
      </c>
      <c r="Q14" s="107">
        <v>-1.3608</v>
      </c>
      <c r="R14" s="107">
        <v>-1.3608</v>
      </c>
      <c r="S14" s="107">
        <v>4.1696</v>
      </c>
      <c r="T14" s="107">
        <v>4.2</v>
      </c>
      <c r="U14" s="107">
        <v>3.7</v>
      </c>
      <c r="V14" s="108"/>
      <c r="W14" s="107">
        <v>3.7</v>
      </c>
      <c r="X14" s="107">
        <v>3.2</v>
      </c>
      <c r="Y14" s="107">
        <v>3.4</v>
      </c>
      <c r="Z14" s="107">
        <v>4.6100000000000003</v>
      </c>
    </row>
    <row r="15" spans="1:27">
      <c r="A15" s="12" t="s">
        <v>3</v>
      </c>
      <c r="B15" s="85">
        <v>7104</v>
      </c>
      <c r="C15" s="85">
        <v>6865</v>
      </c>
      <c r="D15" s="85">
        <v>6401</v>
      </c>
      <c r="E15" s="85">
        <v>6109</v>
      </c>
      <c r="F15" s="60">
        <v>5692</v>
      </c>
      <c r="G15" s="60">
        <v>5023</v>
      </c>
      <c r="H15" s="60">
        <v>5021</v>
      </c>
      <c r="I15" s="60">
        <v>4724</v>
      </c>
      <c r="J15" s="60">
        <v>4724</v>
      </c>
      <c r="K15" s="60">
        <v>4356</v>
      </c>
      <c r="L15" s="60">
        <v>3898</v>
      </c>
      <c r="M15" s="60">
        <v>3813</v>
      </c>
      <c r="N15" s="60">
        <v>3451</v>
      </c>
      <c r="O15" s="60">
        <v>3503</v>
      </c>
      <c r="P15" s="60">
        <v>3329</v>
      </c>
      <c r="Q15" s="60">
        <v>3246</v>
      </c>
      <c r="R15" s="60">
        <v>4584</v>
      </c>
      <c r="S15" s="60">
        <v>4217</v>
      </c>
      <c r="T15" s="125">
        <v>4259</v>
      </c>
      <c r="U15" s="60">
        <v>3570</v>
      </c>
      <c r="V15" s="99"/>
      <c r="W15" s="60">
        <v>1885</v>
      </c>
      <c r="X15" s="60">
        <v>1346</v>
      </c>
      <c r="Y15" s="12">
        <v>1054</v>
      </c>
      <c r="Z15" s="5">
        <v>888</v>
      </c>
      <c r="AA15" s="37"/>
    </row>
    <row r="16" spans="1:27">
      <c r="A16" s="17" t="s">
        <v>4</v>
      </c>
      <c r="B16" s="174">
        <v>3.5</v>
      </c>
      <c r="C16" s="174">
        <v>7.2</v>
      </c>
      <c r="D16" s="174">
        <v>4.8</v>
      </c>
      <c r="E16" s="174">
        <v>7.3</v>
      </c>
      <c r="F16" s="164">
        <v>13.3</v>
      </c>
      <c r="G16" s="164">
        <v>0</v>
      </c>
      <c r="H16" s="164">
        <v>6.3</v>
      </c>
      <c r="I16" s="164">
        <v>8.4</v>
      </c>
      <c r="J16" s="164">
        <v>8.4</v>
      </c>
      <c r="K16" s="62" t="s">
        <v>130</v>
      </c>
      <c r="L16" s="62">
        <v>2.2999999999999998</v>
      </c>
      <c r="M16" s="62">
        <v>10.5</v>
      </c>
      <c r="N16" s="62" t="s">
        <v>130</v>
      </c>
      <c r="O16" s="62">
        <v>5.2267948332832788</v>
      </c>
      <c r="P16" s="62">
        <v>2.5569932224275931</v>
      </c>
      <c r="Q16" s="62" t="s">
        <v>130</v>
      </c>
      <c r="R16" s="62">
        <v>8.7028693383922189</v>
      </c>
      <c r="S16" s="62" t="s">
        <v>130</v>
      </c>
      <c r="T16" s="62">
        <v>19.299719887955177</v>
      </c>
      <c r="U16" s="62" t="s">
        <v>130</v>
      </c>
      <c r="V16" s="99"/>
      <c r="W16" s="62">
        <v>40.044576523031196</v>
      </c>
      <c r="X16" s="62">
        <v>27.703984819734345</v>
      </c>
      <c r="Y16" s="18">
        <v>18.693693693693689</v>
      </c>
      <c r="Z16" s="18">
        <v>13</v>
      </c>
      <c r="AA16" s="37">
        <f>+E15/J15*100-100</f>
        <v>29.318374259102455</v>
      </c>
    </row>
    <row r="17" spans="1:27">
      <c r="A17" s="12" t="s">
        <v>5</v>
      </c>
      <c r="B17" s="158">
        <v>1011598</v>
      </c>
      <c r="C17" s="158">
        <v>958507</v>
      </c>
      <c r="D17" s="158">
        <f>+D12+D15</f>
        <v>886523</v>
      </c>
      <c r="E17" s="158">
        <v>819169</v>
      </c>
      <c r="F17" s="59">
        <v>736044</v>
      </c>
      <c r="G17" s="59">
        <v>701734</v>
      </c>
      <c r="H17" s="59">
        <v>646846</v>
      </c>
      <c r="I17" s="59">
        <v>616910</v>
      </c>
      <c r="J17" s="59">
        <v>616910</v>
      </c>
      <c r="K17" s="59">
        <v>573371</v>
      </c>
      <c r="L17" s="59">
        <v>573265</v>
      </c>
      <c r="M17" s="59">
        <v>532384</v>
      </c>
      <c r="N17" s="59">
        <v>475911</v>
      </c>
      <c r="O17" s="59">
        <v>489367</v>
      </c>
      <c r="P17" s="59">
        <v>440988</v>
      </c>
      <c r="Q17" s="59">
        <v>423823</v>
      </c>
      <c r="R17" s="59">
        <v>425161</v>
      </c>
      <c r="S17" s="59">
        <v>412060</v>
      </c>
      <c r="T17" s="124">
        <v>418051</v>
      </c>
      <c r="U17" s="59">
        <v>378850</v>
      </c>
      <c r="V17" s="99"/>
      <c r="W17" s="59">
        <v>380906</v>
      </c>
      <c r="X17" s="59">
        <v>335857</v>
      </c>
      <c r="Y17" s="5">
        <v>270451</v>
      </c>
      <c r="Z17" s="5">
        <v>244917</v>
      </c>
      <c r="AA17" s="37"/>
    </row>
    <row r="18" spans="1:27">
      <c r="A18" s="17" t="s">
        <v>4</v>
      </c>
      <c r="B18" s="174">
        <v>5.5</v>
      </c>
      <c r="C18" s="174">
        <v>8.1</v>
      </c>
      <c r="D18" s="174">
        <v>8.1999999999999993</v>
      </c>
      <c r="E18" s="174">
        <v>11.3</v>
      </c>
      <c r="F18" s="164">
        <v>4.9000000000000004</v>
      </c>
      <c r="G18" s="164">
        <v>8.5</v>
      </c>
      <c r="H18" s="164">
        <v>4.9000000000000004</v>
      </c>
      <c r="I18" s="164">
        <v>7.6</v>
      </c>
      <c r="J18" s="164">
        <v>7.6</v>
      </c>
      <c r="K18" s="62" t="s">
        <v>130</v>
      </c>
      <c r="L18" s="62">
        <v>7.7</v>
      </c>
      <c r="M18" s="62">
        <v>11.9</v>
      </c>
      <c r="N18" s="62" t="s">
        <v>130</v>
      </c>
      <c r="O18" s="62">
        <v>10.970593304126197</v>
      </c>
      <c r="P18" s="62">
        <v>4.0500397571627786</v>
      </c>
      <c r="Q18" s="62" t="s">
        <v>130</v>
      </c>
      <c r="R18" s="62">
        <v>3.1793913507741678</v>
      </c>
      <c r="S18" s="62" t="s">
        <v>130</v>
      </c>
      <c r="T18" s="62">
        <v>10.347367031806783</v>
      </c>
      <c r="U18" s="62" t="s">
        <v>130</v>
      </c>
      <c r="V18" s="99"/>
      <c r="W18" s="62">
        <v>13.413149048553393</v>
      </c>
      <c r="X18" s="62">
        <v>24.184048127017462</v>
      </c>
      <c r="Y18" s="18">
        <v>10.425572745052406</v>
      </c>
      <c r="Z18" s="18">
        <v>11.072965655484552</v>
      </c>
      <c r="AA18" s="37">
        <f>+E17/J17*100-100</f>
        <v>32.785819649543697</v>
      </c>
    </row>
    <row r="19" spans="1:27">
      <c r="A19" s="12" t="s">
        <v>6</v>
      </c>
      <c r="B19" s="85">
        <v>245198</v>
      </c>
      <c r="C19" s="85">
        <v>231473</v>
      </c>
      <c r="D19" s="85">
        <v>210558</v>
      </c>
      <c r="E19" s="85">
        <v>191398</v>
      </c>
      <c r="F19" s="60">
        <v>171840</v>
      </c>
      <c r="G19" s="60">
        <v>162040</v>
      </c>
      <c r="H19" s="60">
        <v>148051</v>
      </c>
      <c r="I19" s="60">
        <v>141647</v>
      </c>
      <c r="J19" s="60">
        <v>141586</v>
      </c>
      <c r="K19" s="60">
        <v>131072</v>
      </c>
      <c r="L19" s="60">
        <v>127695</v>
      </c>
      <c r="M19" s="60">
        <v>117484</v>
      </c>
      <c r="N19" s="60">
        <v>102603</v>
      </c>
      <c r="O19" s="60">
        <v>107380</v>
      </c>
      <c r="P19" s="60">
        <v>97619</v>
      </c>
      <c r="Q19" s="60">
        <v>92948</v>
      </c>
      <c r="R19" s="60">
        <v>93624</v>
      </c>
      <c r="S19" s="60">
        <v>90228</v>
      </c>
      <c r="T19" s="125">
        <v>94597</v>
      </c>
      <c r="U19" s="60">
        <v>85109</v>
      </c>
      <c r="V19" s="99"/>
      <c r="W19" s="60">
        <v>83698</v>
      </c>
      <c r="X19" s="60">
        <v>74059</v>
      </c>
      <c r="Y19" s="12">
        <v>58600</v>
      </c>
      <c r="Z19" s="5">
        <v>53284</v>
      </c>
      <c r="AA19" s="37"/>
    </row>
    <row r="20" spans="1:27">
      <c r="A20" s="17" t="s">
        <v>7</v>
      </c>
      <c r="B20" s="175">
        <v>24.2</v>
      </c>
      <c r="C20" s="175">
        <v>24.1</v>
      </c>
      <c r="D20" s="175">
        <v>23.8</v>
      </c>
      <c r="E20" s="175">
        <v>23.4</v>
      </c>
      <c r="F20" s="63">
        <v>23.3</v>
      </c>
      <c r="G20" s="63">
        <v>23.1</v>
      </c>
      <c r="H20" s="63">
        <v>22.9</v>
      </c>
      <c r="I20" s="63">
        <v>23</v>
      </c>
      <c r="J20" s="63">
        <v>23</v>
      </c>
      <c r="K20" s="63">
        <v>22.9</v>
      </c>
      <c r="L20" s="63">
        <v>22.3</v>
      </c>
      <c r="M20" s="63">
        <v>22.1</v>
      </c>
      <c r="N20" s="63">
        <v>21.6</v>
      </c>
      <c r="O20" s="63">
        <v>21.942632012375171</v>
      </c>
      <c r="P20" s="63">
        <v>22.136430016236268</v>
      </c>
      <c r="Q20" s="63">
        <v>21.930853209948491</v>
      </c>
      <c r="R20" s="63">
        <v>22.020834460357371</v>
      </c>
      <c r="S20" s="63">
        <v>21.896811144008154</v>
      </c>
      <c r="T20" s="63">
        <v>22.628100399233585</v>
      </c>
      <c r="U20" s="63">
        <v>22.465091724957105</v>
      </c>
      <c r="V20" s="99"/>
      <c r="W20" s="63">
        <v>21.973400261481835</v>
      </c>
      <c r="X20" s="63">
        <v>22.050753743408652</v>
      </c>
      <c r="Y20" s="19">
        <v>21.667510935437473</v>
      </c>
      <c r="Z20" s="19">
        <v>21.755941808857695</v>
      </c>
      <c r="AA20" s="37"/>
    </row>
    <row r="21" spans="1:27">
      <c r="A21" s="12" t="s">
        <v>8</v>
      </c>
      <c r="B21" s="85">
        <v>168044</v>
      </c>
      <c r="C21" s="85">
        <v>156085</v>
      </c>
      <c r="D21" s="85">
        <v>136747</v>
      </c>
      <c r="E21" s="85">
        <v>124694</v>
      </c>
      <c r="F21" s="60">
        <v>110181</v>
      </c>
      <c r="G21" s="60">
        <v>105042</v>
      </c>
      <c r="H21" s="60">
        <v>94427</v>
      </c>
      <c r="I21" s="60">
        <v>90276</v>
      </c>
      <c r="J21" s="60">
        <v>92597</v>
      </c>
      <c r="K21" s="60">
        <v>86921</v>
      </c>
      <c r="L21" s="60">
        <v>83684</v>
      </c>
      <c r="M21" s="60">
        <v>77834</v>
      </c>
      <c r="N21" s="60">
        <v>69548</v>
      </c>
      <c r="O21" s="60">
        <v>72235</v>
      </c>
      <c r="P21" s="60">
        <v>64010</v>
      </c>
      <c r="Q21" s="60">
        <v>61318</v>
      </c>
      <c r="R21" s="60">
        <v>62102</v>
      </c>
      <c r="S21" s="60">
        <v>58541</v>
      </c>
      <c r="T21" s="125">
        <v>61926</v>
      </c>
      <c r="U21" s="60">
        <v>55574</v>
      </c>
      <c r="V21" s="99"/>
      <c r="W21" s="60">
        <v>53619</v>
      </c>
      <c r="X21" s="60">
        <v>47015</v>
      </c>
      <c r="Y21" s="12">
        <v>36332</v>
      </c>
      <c r="Z21" s="5">
        <v>33533</v>
      </c>
      <c r="AA21" s="37"/>
    </row>
    <row r="22" spans="1:27">
      <c r="A22" s="17" t="s">
        <v>9</v>
      </c>
      <c r="B22" s="175">
        <v>16.600000000000001</v>
      </c>
      <c r="C22" s="175">
        <v>16.3</v>
      </c>
      <c r="D22" s="175">
        <v>15.4</v>
      </c>
      <c r="E22" s="175">
        <v>15.2</v>
      </c>
      <c r="F22" s="63">
        <v>15</v>
      </c>
      <c r="G22" s="63">
        <v>15</v>
      </c>
      <c r="H22" s="63">
        <v>14.6</v>
      </c>
      <c r="I22" s="63">
        <v>14.6</v>
      </c>
      <c r="J22" s="63">
        <v>15</v>
      </c>
      <c r="K22" s="63">
        <v>15.2</v>
      </c>
      <c r="L22" s="63">
        <v>14.6</v>
      </c>
      <c r="M22" s="63">
        <v>14.6</v>
      </c>
      <c r="N22" s="63">
        <v>14.6</v>
      </c>
      <c r="O22" s="63">
        <v>14.76090541454573</v>
      </c>
      <c r="P22" s="63">
        <v>14.515134198663002</v>
      </c>
      <c r="Q22" s="63">
        <v>14.467832090282972</v>
      </c>
      <c r="R22" s="63">
        <v>14.606701931738799</v>
      </c>
      <c r="S22" s="63">
        <v>14.206911614813379</v>
      </c>
      <c r="T22" s="63">
        <v>14.813025205058713</v>
      </c>
      <c r="U22" s="63">
        <v>14.669130262636928</v>
      </c>
      <c r="V22" s="99"/>
      <c r="W22" s="63">
        <v>14.076701338387949</v>
      </c>
      <c r="X22" s="63">
        <v>13.998517226081338</v>
      </c>
      <c r="Y22" s="19">
        <v>13.433856779971235</v>
      </c>
      <c r="Z22" s="19">
        <v>13.691563521863998</v>
      </c>
      <c r="AA22" s="37"/>
    </row>
    <row r="23" spans="1:27">
      <c r="A23" s="20" t="s">
        <v>10</v>
      </c>
      <c r="B23" s="176">
        <v>78494</v>
      </c>
      <c r="C23" s="176">
        <v>77359</v>
      </c>
      <c r="D23" s="176">
        <v>73276</v>
      </c>
      <c r="E23" s="176">
        <v>68011</v>
      </c>
      <c r="F23" s="64">
        <v>62908</v>
      </c>
      <c r="G23" s="64">
        <v>57447</v>
      </c>
      <c r="H23" s="64">
        <v>54003</v>
      </c>
      <c r="I23" s="64">
        <v>51572</v>
      </c>
      <c r="J23" s="64">
        <v>49190</v>
      </c>
      <c r="K23" s="64">
        <v>43838</v>
      </c>
      <c r="L23" s="64">
        <v>43838</v>
      </c>
      <c r="M23" s="64">
        <v>39455</v>
      </c>
      <c r="N23" s="64">
        <v>32828</v>
      </c>
      <c r="O23" s="64">
        <v>34969</v>
      </c>
      <c r="P23" s="64">
        <v>34716</v>
      </c>
      <c r="Q23" s="64">
        <v>31636</v>
      </c>
      <c r="R23" s="64">
        <v>31532</v>
      </c>
      <c r="S23" s="64">
        <v>31422</v>
      </c>
      <c r="T23" s="126">
        <v>32399</v>
      </c>
      <c r="U23" s="64">
        <v>29591</v>
      </c>
      <c r="V23" s="99"/>
      <c r="W23" s="64">
        <v>30079</v>
      </c>
      <c r="X23" s="64">
        <v>27044</v>
      </c>
      <c r="Y23" s="40">
        <v>22268</v>
      </c>
      <c r="Z23" s="5">
        <v>19751</v>
      </c>
      <c r="AA23" s="37"/>
    </row>
    <row r="24" spans="1:27">
      <c r="A24" s="15" t="s">
        <v>9</v>
      </c>
      <c r="B24" s="177">
        <v>7.8</v>
      </c>
      <c r="C24" s="177">
        <v>8.1</v>
      </c>
      <c r="D24" s="177">
        <v>8.3000000000000007</v>
      </c>
      <c r="E24" s="177">
        <v>8.3000000000000007</v>
      </c>
      <c r="F24" s="65">
        <v>8.5</v>
      </c>
      <c r="G24" s="65">
        <v>8.1999999999999993</v>
      </c>
      <c r="H24" s="65">
        <v>8.3000000000000007</v>
      </c>
      <c r="I24" s="65">
        <v>8.4</v>
      </c>
      <c r="J24" s="65">
        <v>8</v>
      </c>
      <c r="K24" s="65">
        <v>7.6</v>
      </c>
      <c r="L24" s="65">
        <v>7.6</v>
      </c>
      <c r="M24" s="65">
        <v>7.4110040872753498</v>
      </c>
      <c r="N24" s="65">
        <v>6.9</v>
      </c>
      <c r="O24" s="65">
        <v>7.1457617697964926</v>
      </c>
      <c r="P24" s="65">
        <v>7.872323056409698</v>
      </c>
      <c r="Q24" s="65">
        <v>7.4644368049869874</v>
      </c>
      <c r="R24" s="65">
        <v>7.4164845787830957</v>
      </c>
      <c r="S24" s="65">
        <v>7.6255885065281763</v>
      </c>
      <c r="T24" s="65">
        <v>7.6500113622500603</v>
      </c>
      <c r="U24" s="65">
        <v>7.8107430381417444</v>
      </c>
      <c r="V24" s="99"/>
      <c r="W24" s="65">
        <v>7.8966989230938864</v>
      </c>
      <c r="X24" s="65">
        <v>8.052236517327314</v>
      </c>
      <c r="Y24" s="21">
        <v>8.2336541554662404</v>
      </c>
      <c r="Z24" s="21">
        <v>8.0643945473611662</v>
      </c>
      <c r="AA24" s="37"/>
    </row>
    <row r="25" spans="1:27">
      <c r="A25" s="17" t="s">
        <v>4</v>
      </c>
      <c r="B25" s="178">
        <v>1.5</v>
      </c>
      <c r="C25" s="178">
        <v>5.6</v>
      </c>
      <c r="D25" s="178">
        <v>7.7</v>
      </c>
      <c r="E25" s="178">
        <v>8.1</v>
      </c>
      <c r="F25" s="165">
        <v>9.5</v>
      </c>
      <c r="G25" s="165">
        <v>6.4</v>
      </c>
      <c r="H25" s="165">
        <v>9.8000000000000007</v>
      </c>
      <c r="I25" s="66" t="s">
        <v>130</v>
      </c>
      <c r="J25" s="66">
        <v>12.2</v>
      </c>
      <c r="K25" s="66">
        <v>11.1</v>
      </c>
      <c r="L25" s="66">
        <v>11.1</v>
      </c>
      <c r="M25" s="66">
        <v>20.2</v>
      </c>
      <c r="N25" s="66" t="s">
        <v>130</v>
      </c>
      <c r="O25" s="66">
        <v>0.72877059569074731</v>
      </c>
      <c r="P25" s="66">
        <v>9.7357440890125275</v>
      </c>
      <c r="Q25" s="66" t="s">
        <v>130</v>
      </c>
      <c r="R25" s="66">
        <v>0.35007319712303797</v>
      </c>
      <c r="S25" s="66" t="s">
        <v>130</v>
      </c>
      <c r="T25" s="66">
        <v>9.4893717684431067</v>
      </c>
      <c r="U25" s="62" t="s">
        <v>130</v>
      </c>
      <c r="V25" s="99"/>
      <c r="W25" s="66">
        <v>11.22245229995562</v>
      </c>
      <c r="X25" s="66">
        <v>21.447817495958319</v>
      </c>
      <c r="Y25" s="42">
        <v>12.743658548934221</v>
      </c>
      <c r="Z25" s="42">
        <v>7.791828459315572</v>
      </c>
      <c r="AA25" s="37">
        <f>+E23/J23*100-100</f>
        <v>38.261841837771897</v>
      </c>
    </row>
    <row r="26" spans="1:27">
      <c r="A26" s="20" t="s">
        <v>11</v>
      </c>
      <c r="B26" s="176">
        <v>103447</v>
      </c>
      <c r="C26" s="176">
        <v>99998</v>
      </c>
      <c r="D26" s="176">
        <v>93853</v>
      </c>
      <c r="E26" s="176">
        <v>87370</v>
      </c>
      <c r="F26" s="64">
        <v>81214</v>
      </c>
      <c r="G26" s="64">
        <v>75387</v>
      </c>
      <c r="H26" s="64">
        <v>71005</v>
      </c>
      <c r="I26" s="64">
        <v>67148</v>
      </c>
      <c r="J26" s="64">
        <v>61747</v>
      </c>
      <c r="K26" s="64">
        <v>55482</v>
      </c>
      <c r="L26" s="64">
        <v>55482</v>
      </c>
      <c r="M26" s="64">
        <v>50149</v>
      </c>
      <c r="N26" s="64">
        <v>42592</v>
      </c>
      <c r="O26" s="64">
        <v>44993</v>
      </c>
      <c r="P26" s="64">
        <v>42854</v>
      </c>
      <c r="Q26" s="64">
        <v>40305</v>
      </c>
      <c r="R26" s="64">
        <v>40222</v>
      </c>
      <c r="S26" s="64">
        <v>39860</v>
      </c>
      <c r="T26" s="126">
        <v>41166</v>
      </c>
      <c r="U26" s="64">
        <v>37188</v>
      </c>
      <c r="V26" s="99"/>
      <c r="W26" s="64">
        <v>37415</v>
      </c>
      <c r="X26" s="64">
        <v>33294</v>
      </c>
      <c r="Y26" s="40">
        <v>26915</v>
      </c>
      <c r="Z26" s="5">
        <v>23887</v>
      </c>
      <c r="AA26" s="37"/>
    </row>
    <row r="27" spans="1:27">
      <c r="A27" s="17" t="s">
        <v>9</v>
      </c>
      <c r="B27" s="175">
        <v>10.199999999999999</v>
      </c>
      <c r="C27" s="175">
        <v>10.4</v>
      </c>
      <c r="D27" s="175">
        <v>10.6</v>
      </c>
      <c r="E27" s="175">
        <v>10.7</v>
      </c>
      <c r="F27" s="63">
        <v>11</v>
      </c>
      <c r="G27" s="63">
        <v>10.7</v>
      </c>
      <c r="H27" s="63">
        <v>11</v>
      </c>
      <c r="I27" s="63">
        <v>10.9</v>
      </c>
      <c r="J27" s="63">
        <v>10</v>
      </c>
      <c r="K27" s="63">
        <v>9.6999999999999993</v>
      </c>
      <c r="L27" s="63">
        <v>9.6999999999999993</v>
      </c>
      <c r="M27" s="63">
        <v>9.4197045741419725</v>
      </c>
      <c r="N27" s="63">
        <v>8.9</v>
      </c>
      <c r="O27" s="63">
        <v>9.1941222027639782</v>
      </c>
      <c r="P27" s="63">
        <v>9.7177247453445439</v>
      </c>
      <c r="Q27" s="63">
        <v>9.5098661469528558</v>
      </c>
      <c r="R27" s="63">
        <v>9.4604161717561119</v>
      </c>
      <c r="S27" s="63">
        <v>9.6733485414745424</v>
      </c>
      <c r="T27" s="63">
        <v>9.8471239155031327</v>
      </c>
      <c r="U27" s="63">
        <v>9.8160221723637324</v>
      </c>
      <c r="V27" s="99"/>
      <c r="W27" s="63">
        <v>9.8226334056171343</v>
      </c>
      <c r="X27" s="63">
        <v>9.9131475598245693</v>
      </c>
      <c r="Y27" s="19">
        <v>9.9518951677013572</v>
      </c>
      <c r="Z27" s="19">
        <v>9.7531000298060153</v>
      </c>
      <c r="AA27" s="152"/>
    </row>
    <row r="28" spans="1:27" ht="14">
      <c r="A28" s="22" t="s">
        <v>119</v>
      </c>
      <c r="B28" s="155">
        <v>9617</v>
      </c>
      <c r="C28" s="155">
        <v>8428</v>
      </c>
      <c r="D28" s="155">
        <v>4669</v>
      </c>
      <c r="E28" s="155">
        <v>4645</v>
      </c>
      <c r="F28" s="155">
        <v>5612</v>
      </c>
      <c r="G28" s="155">
        <v>7983</v>
      </c>
      <c r="H28" s="155">
        <v>-4801</v>
      </c>
      <c r="I28" s="155">
        <v>-4242</v>
      </c>
      <c r="J28" s="137">
        <v>-330</v>
      </c>
      <c r="K28" s="137">
        <v>-548</v>
      </c>
      <c r="L28" s="137">
        <v>-548</v>
      </c>
      <c r="M28" s="137">
        <v>-323</v>
      </c>
      <c r="N28" s="137">
        <v>89</v>
      </c>
      <c r="O28" s="67">
        <v>55</v>
      </c>
      <c r="P28" s="137">
        <v>-154</v>
      </c>
      <c r="Q28" s="137">
        <v>-16</v>
      </c>
      <c r="R28" s="137">
        <v>-15</v>
      </c>
      <c r="S28" s="67">
        <v>401</v>
      </c>
      <c r="T28" s="127">
        <v>399</v>
      </c>
      <c r="U28" s="67">
        <v>189</v>
      </c>
      <c r="V28" s="99"/>
      <c r="W28" s="67">
        <v>191</v>
      </c>
      <c r="X28" s="67">
        <v>460</v>
      </c>
      <c r="Y28" s="41">
        <v>662</v>
      </c>
      <c r="Z28" s="23">
        <v>474</v>
      </c>
      <c r="AA28" s="152"/>
    </row>
    <row r="29" spans="1:27" ht="14">
      <c r="A29" s="22" t="s">
        <v>12</v>
      </c>
      <c r="B29" s="156">
        <v>68877</v>
      </c>
      <c r="C29" s="156">
        <v>68931</v>
      </c>
      <c r="D29" s="156">
        <v>68607</v>
      </c>
      <c r="E29" s="156">
        <v>63366</v>
      </c>
      <c r="F29" s="156">
        <v>57296</v>
      </c>
      <c r="G29" s="156">
        <v>49464</v>
      </c>
      <c r="H29" s="156">
        <v>49202</v>
      </c>
      <c r="I29" s="156">
        <v>47330</v>
      </c>
      <c r="J29" s="67">
        <v>48860</v>
      </c>
      <c r="K29" s="67">
        <v>43290</v>
      </c>
      <c r="L29" s="67">
        <v>43290</v>
      </c>
      <c r="M29" s="67">
        <v>39132</v>
      </c>
      <c r="N29" s="67">
        <v>32917</v>
      </c>
      <c r="O29" s="67">
        <v>35024</v>
      </c>
      <c r="P29" s="67">
        <v>34562</v>
      </c>
      <c r="Q29" s="67">
        <v>31620</v>
      </c>
      <c r="R29" s="67">
        <v>31517</v>
      </c>
      <c r="S29" s="67">
        <v>31823</v>
      </c>
      <c r="T29" s="127">
        <v>32798</v>
      </c>
      <c r="U29" s="67">
        <v>29780</v>
      </c>
      <c r="V29" s="99"/>
      <c r="W29" s="67">
        <v>30198</v>
      </c>
      <c r="X29" s="67">
        <v>27630</v>
      </c>
      <c r="Y29" s="41">
        <v>23018</v>
      </c>
      <c r="Z29" s="23">
        <v>19857</v>
      </c>
      <c r="AA29" s="152"/>
    </row>
    <row r="30" spans="1:27" ht="14">
      <c r="A30" s="22" t="s">
        <v>13</v>
      </c>
      <c r="B30" s="156">
        <v>18986</v>
      </c>
      <c r="C30" s="156">
        <v>15104</v>
      </c>
      <c r="D30" s="156">
        <v>17017</v>
      </c>
      <c r="E30" s="156">
        <v>14392</v>
      </c>
      <c r="F30" s="156">
        <v>13158</v>
      </c>
      <c r="G30" s="156">
        <v>16029</v>
      </c>
      <c r="H30" s="156">
        <v>11304</v>
      </c>
      <c r="I30" s="156">
        <v>11724</v>
      </c>
      <c r="J30" s="67">
        <v>12107</v>
      </c>
      <c r="K30" s="67">
        <v>10900</v>
      </c>
      <c r="L30" s="67">
        <v>10900</v>
      </c>
      <c r="M30" s="67">
        <v>10623</v>
      </c>
      <c r="N30" s="67">
        <v>9473</v>
      </c>
      <c r="O30" s="67">
        <v>10087</v>
      </c>
      <c r="P30" s="67">
        <v>9521</v>
      </c>
      <c r="Q30" s="67">
        <v>9632</v>
      </c>
      <c r="R30" s="67">
        <v>9517</v>
      </c>
      <c r="S30" s="67">
        <v>9237</v>
      </c>
      <c r="T30" s="127">
        <v>9529</v>
      </c>
      <c r="U30" s="67">
        <v>7695</v>
      </c>
      <c r="V30" s="99"/>
      <c r="W30" s="67">
        <v>7939</v>
      </c>
      <c r="X30" s="67">
        <v>8066</v>
      </c>
      <c r="Y30" s="41">
        <v>6212</v>
      </c>
      <c r="Z30" s="23">
        <v>5184</v>
      </c>
      <c r="AA30" s="152"/>
    </row>
    <row r="31" spans="1:27" ht="14">
      <c r="A31" s="117" t="s">
        <v>116</v>
      </c>
      <c r="B31" s="179">
        <v>0</v>
      </c>
      <c r="C31" s="179">
        <v>0</v>
      </c>
      <c r="D31" s="179">
        <v>0</v>
      </c>
      <c r="E31" s="179">
        <v>0</v>
      </c>
      <c r="F31" s="149">
        <v>0</v>
      </c>
      <c r="G31" s="149">
        <v>0</v>
      </c>
      <c r="H31" s="149">
        <v>0</v>
      </c>
      <c r="I31" s="149">
        <v>0</v>
      </c>
      <c r="J31" s="149">
        <v>0</v>
      </c>
      <c r="K31" s="67">
        <v>7475</v>
      </c>
      <c r="L31" s="67">
        <v>7475</v>
      </c>
      <c r="M31" s="67">
        <v>4842</v>
      </c>
      <c r="N31" s="67">
        <v>2935</v>
      </c>
      <c r="O31" s="67">
        <v>1442</v>
      </c>
      <c r="P31" s="67">
        <v>5394</v>
      </c>
      <c r="Q31" s="67">
        <v>725</v>
      </c>
      <c r="R31" s="67">
        <v>713</v>
      </c>
      <c r="S31" s="67">
        <v>683</v>
      </c>
      <c r="T31" s="128">
        <v>0</v>
      </c>
      <c r="U31" s="104">
        <v>0</v>
      </c>
      <c r="V31" s="99"/>
      <c r="W31" s="104">
        <v>0</v>
      </c>
      <c r="X31" s="104">
        <v>0</v>
      </c>
      <c r="Y31" s="105">
        <v>0</v>
      </c>
      <c r="Z31" s="106">
        <v>0</v>
      </c>
      <c r="AA31" s="152"/>
    </row>
    <row r="32" spans="1:27">
      <c r="A32" s="51" t="s">
        <v>83</v>
      </c>
      <c r="B32" s="176">
        <v>49891</v>
      </c>
      <c r="C32" s="176">
        <v>53827</v>
      </c>
      <c r="D32" s="176">
        <v>51590</v>
      </c>
      <c r="E32" s="176">
        <v>48974</v>
      </c>
      <c r="F32" s="64">
        <v>44138</v>
      </c>
      <c r="G32" s="64">
        <v>33435</v>
      </c>
      <c r="H32" s="64">
        <v>37898</v>
      </c>
      <c r="I32" s="64">
        <v>35606</v>
      </c>
      <c r="J32" s="64">
        <v>36753</v>
      </c>
      <c r="K32" s="64">
        <v>39865</v>
      </c>
      <c r="L32" s="64">
        <v>39865</v>
      </c>
      <c r="M32" s="64">
        <v>33352</v>
      </c>
      <c r="N32" s="64">
        <v>26376</v>
      </c>
      <c r="O32" s="64">
        <v>26376</v>
      </c>
      <c r="P32" s="64">
        <v>30426</v>
      </c>
      <c r="Q32" s="64">
        <v>22717</v>
      </c>
      <c r="R32" s="64">
        <v>22717</v>
      </c>
      <c r="S32" s="64">
        <v>23275</v>
      </c>
      <c r="T32" s="126">
        <v>23275</v>
      </c>
      <c r="U32" s="64">
        <v>22080</v>
      </c>
      <c r="V32" s="99"/>
      <c r="W32" s="64">
        <v>22254</v>
      </c>
      <c r="X32" s="64">
        <v>19550</v>
      </c>
      <c r="Y32" s="40">
        <v>16806</v>
      </c>
      <c r="Z32" s="5">
        <v>14673</v>
      </c>
      <c r="AA32" s="152"/>
    </row>
    <row r="33" spans="1:26" ht="14" thickBot="1">
      <c r="A33" s="24" t="s">
        <v>4</v>
      </c>
      <c r="B33" s="180">
        <v>-7.3</v>
      </c>
      <c r="C33" s="180">
        <v>4.3</v>
      </c>
      <c r="D33" s="180">
        <v>5.3</v>
      </c>
      <c r="E33" s="180">
        <v>11</v>
      </c>
      <c r="F33" s="113">
        <v>32</v>
      </c>
      <c r="G33" s="113">
        <v>-11.8</v>
      </c>
      <c r="H33" s="113">
        <v>3.1</v>
      </c>
      <c r="I33" s="110" t="s">
        <v>130</v>
      </c>
      <c r="J33" s="113">
        <v>-7.8</v>
      </c>
      <c r="K33" s="113">
        <v>19.5</v>
      </c>
      <c r="L33" s="113">
        <v>19.5</v>
      </c>
      <c r="M33" s="113">
        <v>26.5</v>
      </c>
      <c r="N33" s="113">
        <v>-13.31098402681917</v>
      </c>
      <c r="O33" s="113">
        <v>-13.31098402681917</v>
      </c>
      <c r="P33" s="113">
        <v>33.934938592243697</v>
      </c>
      <c r="Q33" s="113">
        <v>-2.3974221267454254</v>
      </c>
      <c r="R33" s="113">
        <v>-2.3974221267454254</v>
      </c>
      <c r="S33" s="109">
        <v>5.4121376811594217</v>
      </c>
      <c r="T33" s="109">
        <v>5.4121376811594217</v>
      </c>
      <c r="U33" s="110" t="s">
        <v>130</v>
      </c>
      <c r="V33" s="111"/>
      <c r="W33" s="109">
        <v>13.831202046035813</v>
      </c>
      <c r="X33" s="109">
        <v>16.327502082589547</v>
      </c>
      <c r="Y33" s="109">
        <v>14.536904518503377</v>
      </c>
      <c r="Z33" s="112">
        <v>5.0936230923041963</v>
      </c>
    </row>
    <row r="34" spans="1:26" ht="17" thickBot="1">
      <c r="A34" s="9" t="s">
        <v>14</v>
      </c>
      <c r="B34" s="181"/>
      <c r="C34" s="181"/>
      <c r="D34" s="181"/>
      <c r="E34" s="181"/>
      <c r="F34" s="68"/>
      <c r="G34" s="68"/>
      <c r="H34" s="68"/>
      <c r="I34" s="157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99"/>
      <c r="W34" s="68"/>
      <c r="X34" s="68"/>
      <c r="Y34" s="25"/>
      <c r="Z34" s="25"/>
    </row>
    <row r="35" spans="1:26">
      <c r="A35" s="12" t="s">
        <v>15</v>
      </c>
      <c r="B35" s="158">
        <v>28591</v>
      </c>
      <c r="C35" s="158">
        <v>36514</v>
      </c>
      <c r="D35" s="158">
        <v>40669</v>
      </c>
      <c r="E35" s="158">
        <v>47427</v>
      </c>
      <c r="F35" s="59">
        <v>42817</v>
      </c>
      <c r="G35" s="59">
        <v>35670</v>
      </c>
      <c r="H35" s="59">
        <v>30857</v>
      </c>
      <c r="I35" s="158">
        <v>38830</v>
      </c>
      <c r="J35" s="59">
        <v>38830</v>
      </c>
      <c r="K35" s="59">
        <v>35596</v>
      </c>
      <c r="L35" s="59">
        <v>35596</v>
      </c>
      <c r="M35" s="59">
        <v>27976</v>
      </c>
      <c r="N35" s="59">
        <v>24791</v>
      </c>
      <c r="O35" s="59">
        <v>24791</v>
      </c>
      <c r="P35" s="59">
        <v>28048</v>
      </c>
      <c r="Q35" s="59">
        <v>21129</v>
      </c>
      <c r="R35" s="59">
        <v>21129</v>
      </c>
      <c r="S35" s="59">
        <v>28163</v>
      </c>
      <c r="T35" s="124">
        <v>28163</v>
      </c>
      <c r="U35" s="59">
        <v>25166</v>
      </c>
      <c r="V35" s="99"/>
      <c r="W35" s="59">
        <v>25166</v>
      </c>
      <c r="X35" s="59">
        <v>24661</v>
      </c>
      <c r="Y35" s="5">
        <v>19483</v>
      </c>
      <c r="Z35" s="5">
        <v>11350</v>
      </c>
    </row>
    <row r="36" spans="1:26">
      <c r="A36" s="12" t="s">
        <v>16</v>
      </c>
      <c r="B36" s="158">
        <v>107451</v>
      </c>
      <c r="C36" s="158">
        <v>110695</v>
      </c>
      <c r="D36" s="158">
        <v>95088</v>
      </c>
      <c r="E36" s="158">
        <v>89462</v>
      </c>
      <c r="F36" s="59">
        <v>80317</v>
      </c>
      <c r="G36" s="59">
        <v>68360</v>
      </c>
      <c r="H36" s="59">
        <v>67553</v>
      </c>
      <c r="I36" s="158">
        <v>63344</v>
      </c>
      <c r="J36" s="59">
        <v>63344</v>
      </c>
      <c r="K36" s="59">
        <v>59463</v>
      </c>
      <c r="L36" s="59">
        <v>59463</v>
      </c>
      <c r="M36" s="59">
        <v>53665</v>
      </c>
      <c r="N36" s="59">
        <v>49749</v>
      </c>
      <c r="O36" s="59">
        <v>49749</v>
      </c>
      <c r="P36" s="59">
        <v>47175</v>
      </c>
      <c r="Q36" s="59">
        <v>43795</v>
      </c>
      <c r="R36" s="59">
        <v>43795</v>
      </c>
      <c r="S36" s="59">
        <v>39092</v>
      </c>
      <c r="T36" s="124">
        <v>39092</v>
      </c>
      <c r="U36" s="59">
        <v>39336</v>
      </c>
      <c r="V36" s="99"/>
      <c r="W36" s="59">
        <v>40163</v>
      </c>
      <c r="X36" s="59">
        <v>29023</v>
      </c>
      <c r="Y36" s="5">
        <v>22507</v>
      </c>
      <c r="Z36" s="5">
        <v>22794</v>
      </c>
    </row>
    <row r="37" spans="1:26">
      <c r="A37" s="12" t="s">
        <v>17</v>
      </c>
      <c r="B37" s="158">
        <v>58571</v>
      </c>
      <c r="C37" s="158">
        <f>24862+1326+47393+21679+2399-C39</f>
        <v>54962.095999999998</v>
      </c>
      <c r="D37" s="158">
        <f>22960+1026+38336+14178+1684-D39</f>
        <v>43887</v>
      </c>
      <c r="E37" s="158">
        <v>37671</v>
      </c>
      <c r="F37" s="59">
        <v>35269</v>
      </c>
      <c r="G37" s="59">
        <v>31401</v>
      </c>
      <c r="H37" s="59">
        <v>27179</v>
      </c>
      <c r="I37" s="158">
        <f>24090+1054+747+1141*0</f>
        <v>25891</v>
      </c>
      <c r="J37" s="59">
        <f>24090+1054</f>
        <v>25144</v>
      </c>
      <c r="K37" s="59">
        <v>22742</v>
      </c>
      <c r="L37" s="59">
        <v>22742</v>
      </c>
      <c r="M37" s="59">
        <v>30881</v>
      </c>
      <c r="N37" s="59">
        <v>15831</v>
      </c>
      <c r="O37" s="59">
        <v>15831</v>
      </c>
      <c r="P37" s="59">
        <v>19475</v>
      </c>
      <c r="Q37" s="59">
        <v>19510</v>
      </c>
      <c r="R37" s="59">
        <v>19510</v>
      </c>
      <c r="S37" s="59">
        <v>12909</v>
      </c>
      <c r="T37" s="124">
        <v>12909</v>
      </c>
      <c r="U37" s="59">
        <v>13579</v>
      </c>
      <c r="V37" s="99"/>
      <c r="W37" s="59">
        <v>13249</v>
      </c>
      <c r="X37" s="59">
        <v>9056</v>
      </c>
      <c r="Y37" s="5">
        <v>6256</v>
      </c>
      <c r="Z37" s="5">
        <v>5034</v>
      </c>
    </row>
    <row r="38" spans="1:26">
      <c r="A38" s="12" t="s">
        <v>18</v>
      </c>
      <c r="B38" s="158">
        <v>262759</v>
      </c>
      <c r="C38" s="158">
        <f>180715+63958+4352</f>
        <v>249025</v>
      </c>
      <c r="D38" s="158">
        <v>222606</v>
      </c>
      <c r="E38" s="158">
        <v>208634</v>
      </c>
      <c r="F38" s="59">
        <v>200219</v>
      </c>
      <c r="G38" s="59">
        <v>191455</v>
      </c>
      <c r="H38" s="59">
        <v>188439</v>
      </c>
      <c r="I38" s="158">
        <f>144222+32450+1219</f>
        <v>177891</v>
      </c>
      <c r="J38" s="59">
        <v>144222</v>
      </c>
      <c r="K38" s="59">
        <v>140082</v>
      </c>
      <c r="L38" s="59">
        <v>140082</v>
      </c>
      <c r="M38" s="59">
        <v>136349</v>
      </c>
      <c r="N38" s="59">
        <v>130222</v>
      </c>
      <c r="O38" s="59">
        <v>130222</v>
      </c>
      <c r="P38" s="59">
        <v>125996</v>
      </c>
      <c r="Q38" s="59">
        <v>121083</v>
      </c>
      <c r="R38" s="59">
        <v>121083</v>
      </c>
      <c r="S38" s="59">
        <v>117377</v>
      </c>
      <c r="T38" s="124">
        <v>117377</v>
      </c>
      <c r="U38" s="59">
        <v>111372</v>
      </c>
      <c r="V38" s="99"/>
      <c r="W38" s="59">
        <v>116680</v>
      </c>
      <c r="X38" s="59">
        <v>102300</v>
      </c>
      <c r="Y38" s="5">
        <v>84893</v>
      </c>
      <c r="Z38" s="5">
        <v>79286</v>
      </c>
    </row>
    <row r="39" spans="1:26">
      <c r="A39" s="85" t="s">
        <v>67</v>
      </c>
      <c r="B39" s="158">
        <v>37901</v>
      </c>
      <c r="C39" s="158">
        <f>42696904/1000</f>
        <v>42696.904000000002</v>
      </c>
      <c r="D39" s="158">
        <v>34297</v>
      </c>
      <c r="E39" s="158">
        <v>35614</v>
      </c>
      <c r="F39" s="59">
        <v>35767</v>
      </c>
      <c r="G39" s="59">
        <v>34997</v>
      </c>
      <c r="H39" s="59">
        <v>35145</v>
      </c>
      <c r="I39" s="158">
        <f>36043*0+34989</f>
        <v>34989</v>
      </c>
      <c r="J39" s="59">
        <f>36043*0+34989</f>
        <v>34989</v>
      </c>
      <c r="K39" s="59">
        <v>37373</v>
      </c>
      <c r="L39" s="59">
        <v>37373</v>
      </c>
      <c r="M39" s="59">
        <v>39421</v>
      </c>
      <c r="N39" s="59">
        <v>33057</v>
      </c>
      <c r="O39" s="59">
        <v>33057</v>
      </c>
      <c r="P39" s="59">
        <v>28020</v>
      </c>
      <c r="Q39" s="59">
        <v>24745</v>
      </c>
      <c r="R39" s="59">
        <v>24745</v>
      </c>
      <c r="S39" s="59">
        <v>24745</v>
      </c>
      <c r="T39" s="124">
        <v>24745</v>
      </c>
      <c r="U39" s="59">
        <v>29768</v>
      </c>
      <c r="V39" s="99"/>
      <c r="W39" s="59">
        <v>29768</v>
      </c>
      <c r="X39" s="59">
        <v>29768</v>
      </c>
      <c r="Y39" s="53">
        <v>0</v>
      </c>
      <c r="Z39" s="53">
        <v>0</v>
      </c>
    </row>
    <row r="40" spans="1:26" ht="14" thickBot="1">
      <c r="A40" s="26" t="s">
        <v>19</v>
      </c>
      <c r="B40" s="160">
        <v>495273</v>
      </c>
      <c r="C40" s="160">
        <v>493893</v>
      </c>
      <c r="D40" s="160">
        <v>436547</v>
      </c>
      <c r="E40" s="160">
        <f>SUM(E35:E39)</f>
        <v>418808</v>
      </c>
      <c r="F40" s="69">
        <v>394389</v>
      </c>
      <c r="G40" s="69">
        <v>361883</v>
      </c>
      <c r="H40" s="69">
        <f>SUM(H35:H39)</f>
        <v>349173</v>
      </c>
      <c r="I40" s="160">
        <f>SUM(I35:I39)</f>
        <v>340945</v>
      </c>
      <c r="J40" s="69">
        <f>SUM(J35:J39)</f>
        <v>306529</v>
      </c>
      <c r="K40" s="69">
        <f>SUM(K35:K39)</f>
        <v>295256</v>
      </c>
      <c r="L40" s="69">
        <v>295256</v>
      </c>
      <c r="M40" s="69">
        <v>288292</v>
      </c>
      <c r="N40" s="69">
        <v>253650</v>
      </c>
      <c r="O40" s="69">
        <v>253650</v>
      </c>
      <c r="P40" s="69">
        <v>248714</v>
      </c>
      <c r="Q40" s="69">
        <v>230262</v>
      </c>
      <c r="R40" s="69">
        <v>230262</v>
      </c>
      <c r="S40" s="69">
        <v>222286</v>
      </c>
      <c r="T40" s="129">
        <v>222286</v>
      </c>
      <c r="U40" s="69">
        <v>219221</v>
      </c>
      <c r="V40" s="99"/>
      <c r="W40" s="69">
        <v>225026</v>
      </c>
      <c r="X40" s="69">
        <v>194808</v>
      </c>
      <c r="Y40" s="27">
        <v>133139</v>
      </c>
      <c r="Z40" s="27">
        <v>118464</v>
      </c>
    </row>
    <row r="41" spans="1:26" ht="14" thickTop="1">
      <c r="A41" s="12"/>
      <c r="B41" s="158"/>
      <c r="C41" s="158"/>
      <c r="D41" s="158"/>
      <c r="E41" s="158"/>
      <c r="F41" s="59"/>
      <c r="G41" s="59"/>
      <c r="H41" s="59"/>
      <c r="I41" s="158"/>
      <c r="J41" s="59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99"/>
      <c r="W41" s="70"/>
      <c r="X41" s="70"/>
      <c r="Y41" s="4"/>
      <c r="Z41" s="4"/>
    </row>
    <row r="42" spans="1:26">
      <c r="A42" s="12" t="s">
        <v>20</v>
      </c>
      <c r="B42" s="158">
        <v>123904</v>
      </c>
      <c r="C42" s="158">
        <v>121971</v>
      </c>
      <c r="D42" s="158">
        <v>114430</v>
      </c>
      <c r="E42" s="158">
        <v>98956</v>
      </c>
      <c r="F42" s="59">
        <v>96638</v>
      </c>
      <c r="G42" s="59">
        <v>92356</v>
      </c>
      <c r="H42" s="59">
        <v>87116</v>
      </c>
      <c r="I42" s="158">
        <v>85327</v>
      </c>
      <c r="J42" s="59">
        <v>85327</v>
      </c>
      <c r="K42" s="59">
        <v>80099</v>
      </c>
      <c r="L42" s="59">
        <v>80099</v>
      </c>
      <c r="M42" s="59">
        <v>65919</v>
      </c>
      <c r="N42" s="59">
        <v>56396</v>
      </c>
      <c r="O42" s="59">
        <v>56396</v>
      </c>
      <c r="P42" s="59">
        <v>52710</v>
      </c>
      <c r="Q42" s="59">
        <v>47609</v>
      </c>
      <c r="R42" s="59">
        <v>47609</v>
      </c>
      <c r="S42" s="59">
        <v>44770</v>
      </c>
      <c r="T42" s="124">
        <v>44770</v>
      </c>
      <c r="U42" s="59">
        <v>50854</v>
      </c>
      <c r="V42" s="99"/>
      <c r="W42" s="59">
        <v>50854</v>
      </c>
      <c r="X42" s="59">
        <v>38000</v>
      </c>
      <c r="Y42" s="5">
        <v>30378</v>
      </c>
      <c r="Z42" s="5">
        <v>27005</v>
      </c>
    </row>
    <row r="43" spans="1:26">
      <c r="A43" s="12" t="s">
        <v>21</v>
      </c>
      <c r="B43" s="158">
        <v>135789</v>
      </c>
      <c r="C43" s="158">
        <f>47430+4187+74995+7055+2382+2998</f>
        <v>139047</v>
      </c>
      <c r="D43" s="158">
        <f>40574+1214+70942+3492+4482+2327</f>
        <v>123031</v>
      </c>
      <c r="E43" s="158">
        <v>117384</v>
      </c>
      <c r="F43" s="59">
        <v>111869</v>
      </c>
      <c r="G43" s="59">
        <v>100408</v>
      </c>
      <c r="H43" s="59">
        <v>93912</v>
      </c>
      <c r="I43" s="158">
        <f>56288+34485+265</f>
        <v>91038</v>
      </c>
      <c r="J43" s="59">
        <v>56288</v>
      </c>
      <c r="K43" s="59">
        <v>55623</v>
      </c>
      <c r="L43" s="59">
        <v>55623</v>
      </c>
      <c r="M43" s="59">
        <v>55347</v>
      </c>
      <c r="N43" s="59">
        <v>45433</v>
      </c>
      <c r="O43" s="59">
        <v>45433</v>
      </c>
      <c r="P43" s="59">
        <v>45758</v>
      </c>
      <c r="Q43" s="59">
        <v>39702</v>
      </c>
      <c r="R43" s="59">
        <v>39702</v>
      </c>
      <c r="S43" s="59">
        <v>37679</v>
      </c>
      <c r="T43" s="124">
        <v>37679</v>
      </c>
      <c r="U43" s="59">
        <v>39184</v>
      </c>
      <c r="V43" s="99"/>
      <c r="W43" s="59">
        <v>40894</v>
      </c>
      <c r="X43" s="59">
        <v>33948</v>
      </c>
      <c r="Y43" s="5">
        <v>19613</v>
      </c>
      <c r="Z43" s="5">
        <v>17183</v>
      </c>
    </row>
    <row r="44" spans="1:26">
      <c r="A44" s="12" t="s">
        <v>97</v>
      </c>
      <c r="B44" s="158">
        <v>235580</v>
      </c>
      <c r="C44" s="158">
        <v>232875</v>
      </c>
      <c r="D44" s="158">
        <v>199086</v>
      </c>
      <c r="E44" s="158">
        <v>202468</v>
      </c>
      <c r="F44" s="59">
        <v>185882</v>
      </c>
      <c r="G44" s="59">
        <v>169119</v>
      </c>
      <c r="H44" s="59">
        <v>168145</v>
      </c>
      <c r="I44" s="161">
        <f>164914-1147+747-8+74</f>
        <v>164580</v>
      </c>
      <c r="J44" s="59">
        <v>164914</v>
      </c>
      <c r="K44" s="59">
        <v>159534</v>
      </c>
      <c r="L44" s="59">
        <v>159534</v>
      </c>
      <c r="M44" s="59">
        <v>167026</v>
      </c>
      <c r="N44" s="59">
        <v>151795</v>
      </c>
      <c r="O44" s="59">
        <v>151795</v>
      </c>
      <c r="P44" s="59">
        <v>150223</v>
      </c>
      <c r="Q44" s="59">
        <v>142931</v>
      </c>
      <c r="R44" s="59">
        <v>142931</v>
      </c>
      <c r="S44" s="59">
        <v>139701</v>
      </c>
      <c r="T44" s="124">
        <v>139701</v>
      </c>
      <c r="U44" s="59">
        <v>128867</v>
      </c>
      <c r="V44" s="99"/>
      <c r="W44" s="59">
        <v>132962</v>
      </c>
      <c r="X44" s="59">
        <v>122531</v>
      </c>
      <c r="Y44" s="5">
        <v>83148</v>
      </c>
      <c r="Z44" s="5">
        <v>74276</v>
      </c>
    </row>
    <row r="45" spans="1:26">
      <c r="A45" s="211" t="s">
        <v>76</v>
      </c>
      <c r="B45" s="159">
        <v>0</v>
      </c>
      <c r="C45" s="159">
        <v>0</v>
      </c>
      <c r="D45" s="159">
        <v>0</v>
      </c>
      <c r="E45" s="159">
        <v>0</v>
      </c>
      <c r="F45" s="54">
        <v>0</v>
      </c>
      <c r="G45" s="54">
        <v>0</v>
      </c>
      <c r="H45" s="54">
        <v>0</v>
      </c>
      <c r="I45" s="159">
        <v>0</v>
      </c>
      <c r="J45" s="54">
        <v>0</v>
      </c>
      <c r="K45" s="54">
        <v>0</v>
      </c>
      <c r="L45" s="54">
        <v>0</v>
      </c>
      <c r="M45" s="54">
        <v>0</v>
      </c>
      <c r="N45" s="54">
        <v>26</v>
      </c>
      <c r="O45" s="71">
        <v>26</v>
      </c>
      <c r="P45" s="71">
        <v>23</v>
      </c>
      <c r="Q45" s="71">
        <v>20</v>
      </c>
      <c r="R45" s="71">
        <v>20</v>
      </c>
      <c r="S45" s="71">
        <v>136</v>
      </c>
      <c r="T45" s="130">
        <v>136</v>
      </c>
      <c r="U45" s="71">
        <v>316</v>
      </c>
      <c r="V45" s="99"/>
      <c r="W45" s="71">
        <v>316</v>
      </c>
      <c r="X45" s="71">
        <v>329</v>
      </c>
      <c r="Y45" s="54">
        <v>0</v>
      </c>
      <c r="Z45" s="54">
        <v>0</v>
      </c>
    </row>
    <row r="46" spans="1:26" ht="14">
      <c r="A46" s="45" t="s">
        <v>98</v>
      </c>
      <c r="B46" s="158"/>
      <c r="C46" s="158"/>
      <c r="D46" s="158"/>
      <c r="E46" s="158"/>
      <c r="F46" s="59"/>
      <c r="G46" s="59"/>
      <c r="H46" s="59"/>
      <c r="I46" s="158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124"/>
      <c r="U46" s="59"/>
      <c r="V46" s="99"/>
      <c r="W46" s="59"/>
      <c r="X46" s="59"/>
      <c r="Y46" s="5"/>
      <c r="Z46" s="5"/>
    </row>
    <row r="47" spans="1:26" ht="15" thickBot="1">
      <c r="A47" s="46" t="s">
        <v>76</v>
      </c>
      <c r="B47" s="162">
        <v>495273</v>
      </c>
      <c r="C47" s="162">
        <v>493893</v>
      </c>
      <c r="D47" s="162">
        <v>436547</v>
      </c>
      <c r="E47" s="162">
        <f>SUM(E42:E46)</f>
        <v>418808</v>
      </c>
      <c r="F47" s="72">
        <v>394389</v>
      </c>
      <c r="G47" s="72">
        <v>361883</v>
      </c>
      <c r="H47" s="72">
        <f>SUM(H42:H46)</f>
        <v>349173</v>
      </c>
      <c r="I47" s="162">
        <f>SUM(I42:I46)</f>
        <v>340945</v>
      </c>
      <c r="J47" s="72">
        <f>SUM(J42:J46)</f>
        <v>306529</v>
      </c>
      <c r="K47" s="72">
        <f>SUM(K42:K46)</f>
        <v>295256</v>
      </c>
      <c r="L47" s="72">
        <v>295256</v>
      </c>
      <c r="M47" s="72">
        <v>288292</v>
      </c>
      <c r="N47" s="72">
        <v>253650</v>
      </c>
      <c r="O47" s="72">
        <v>253650</v>
      </c>
      <c r="P47" s="72">
        <v>248714</v>
      </c>
      <c r="Q47" s="72">
        <v>230262</v>
      </c>
      <c r="R47" s="72">
        <v>230262</v>
      </c>
      <c r="S47" s="72">
        <v>222286</v>
      </c>
      <c r="T47" s="131">
        <v>222286</v>
      </c>
      <c r="U47" s="72">
        <v>219221</v>
      </c>
      <c r="V47" s="99"/>
      <c r="W47" s="72">
        <v>225026</v>
      </c>
      <c r="X47" s="72">
        <v>194808</v>
      </c>
      <c r="Y47" s="47">
        <v>133139</v>
      </c>
      <c r="Z47" s="47">
        <v>118464</v>
      </c>
    </row>
    <row r="48" spans="1:26" ht="18" thickTop="1" thickBot="1">
      <c r="A48" s="9" t="s">
        <v>71</v>
      </c>
      <c r="B48" s="70"/>
      <c r="C48" s="70"/>
      <c r="D48" s="70"/>
      <c r="E48" s="70"/>
      <c r="F48" s="70"/>
      <c r="G48" s="70"/>
      <c r="H48" s="70"/>
      <c r="I48" s="70">
        <f>163767-163310</f>
        <v>457</v>
      </c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99"/>
      <c r="W48" s="70"/>
      <c r="X48" s="70"/>
      <c r="Y48" s="4"/>
      <c r="Z48" s="4"/>
    </row>
    <row r="49" spans="1:26">
      <c r="A49" s="28" t="s">
        <v>22</v>
      </c>
      <c r="B49" s="182">
        <v>2698</v>
      </c>
      <c r="C49" s="182">
        <f>614+494+1445</f>
        <v>2553</v>
      </c>
      <c r="D49" s="182">
        <v>2419</v>
      </c>
      <c r="E49" s="182">
        <f>578+452+1262</f>
        <v>2292</v>
      </c>
      <c r="F49" s="48">
        <v>2198</v>
      </c>
      <c r="G49" s="48">
        <v>2088</v>
      </c>
      <c r="H49" s="48">
        <v>2035</v>
      </c>
      <c r="I49" s="48">
        <v>1910</v>
      </c>
      <c r="J49" s="48">
        <v>1910</v>
      </c>
      <c r="K49" s="48">
        <v>1820</v>
      </c>
      <c r="L49" s="48">
        <v>1820</v>
      </c>
      <c r="M49" s="48">
        <v>1763</v>
      </c>
      <c r="N49" s="48">
        <v>1719</v>
      </c>
      <c r="O49" s="48">
        <v>1719</v>
      </c>
      <c r="P49" s="48">
        <v>1660</v>
      </c>
      <c r="Q49" s="48">
        <v>1589</v>
      </c>
      <c r="R49" s="48">
        <v>1589</v>
      </c>
      <c r="S49" s="48">
        <v>1423</v>
      </c>
      <c r="T49" s="132">
        <v>1423</v>
      </c>
      <c r="U49" s="48">
        <v>1204</v>
      </c>
      <c r="V49" s="99"/>
      <c r="W49" s="48">
        <v>1204</v>
      </c>
      <c r="X49" s="48">
        <v>899</v>
      </c>
      <c r="Y49" s="29">
        <v>684</v>
      </c>
      <c r="Z49" s="29">
        <v>442</v>
      </c>
    </row>
    <row r="50" spans="1:26">
      <c r="A50" s="116" t="s">
        <v>131</v>
      </c>
      <c r="B50" s="183">
        <v>338</v>
      </c>
      <c r="C50" s="183">
        <v>327</v>
      </c>
      <c r="D50" s="183">
        <v>316</v>
      </c>
      <c r="E50" s="183">
        <v>303</v>
      </c>
      <c r="F50" s="49">
        <v>294</v>
      </c>
      <c r="G50" s="49">
        <v>287</v>
      </c>
      <c r="H50" s="49">
        <v>280</v>
      </c>
      <c r="I50" s="49">
        <v>274</v>
      </c>
      <c r="J50" s="49">
        <v>274</v>
      </c>
      <c r="K50" s="49">
        <v>270</v>
      </c>
      <c r="L50" s="49">
        <v>270</v>
      </c>
      <c r="M50" s="49">
        <v>262</v>
      </c>
      <c r="N50" s="49">
        <v>256</v>
      </c>
      <c r="O50" s="49">
        <v>256</v>
      </c>
      <c r="P50" s="49">
        <v>251</v>
      </c>
      <c r="Q50" s="49">
        <v>243</v>
      </c>
      <c r="R50" s="49">
        <v>243</v>
      </c>
      <c r="S50" s="49">
        <v>227</v>
      </c>
      <c r="T50" s="133">
        <v>227</v>
      </c>
      <c r="U50" s="49">
        <v>213</v>
      </c>
      <c r="V50" s="99"/>
      <c r="W50" s="49">
        <v>213</v>
      </c>
      <c r="X50" s="49">
        <v>192</v>
      </c>
      <c r="Y50" s="23">
        <v>169</v>
      </c>
      <c r="Z50" s="23">
        <v>153</v>
      </c>
    </row>
    <row r="51" spans="1:26">
      <c r="A51" s="28" t="s">
        <v>28</v>
      </c>
      <c r="B51" s="183">
        <v>176</v>
      </c>
      <c r="C51" s="183">
        <v>173</v>
      </c>
      <c r="D51" s="183">
        <v>170</v>
      </c>
      <c r="E51" s="183">
        <v>167</v>
      </c>
      <c r="F51" s="49">
        <v>165</v>
      </c>
      <c r="G51" s="49">
        <v>164</v>
      </c>
      <c r="H51" s="49">
        <v>163</v>
      </c>
      <c r="I51" s="49">
        <v>163</v>
      </c>
      <c r="J51" s="49">
        <v>163</v>
      </c>
      <c r="K51" s="49">
        <v>162</v>
      </c>
      <c r="L51" s="49">
        <v>162</v>
      </c>
      <c r="M51" s="49">
        <v>160</v>
      </c>
      <c r="N51" s="49">
        <v>160</v>
      </c>
      <c r="O51" s="49">
        <v>160</v>
      </c>
      <c r="P51" s="49">
        <v>159</v>
      </c>
      <c r="Q51" s="49">
        <v>156</v>
      </c>
      <c r="R51" s="49">
        <v>156</v>
      </c>
      <c r="S51" s="49">
        <v>142</v>
      </c>
      <c r="T51" s="133">
        <v>142</v>
      </c>
      <c r="U51" s="49">
        <v>124</v>
      </c>
      <c r="V51" s="99"/>
      <c r="W51" s="49">
        <v>124</v>
      </c>
      <c r="X51" s="49">
        <v>108</v>
      </c>
      <c r="Y51" s="23">
        <v>98</v>
      </c>
      <c r="Z51" s="23">
        <v>91</v>
      </c>
    </row>
    <row r="52" spans="1:26">
      <c r="A52" s="28" t="s">
        <v>23</v>
      </c>
      <c r="B52" s="183">
        <v>0</v>
      </c>
      <c r="C52" s="183">
        <v>0</v>
      </c>
      <c r="D52" s="183">
        <v>0</v>
      </c>
      <c r="E52" s="183">
        <v>0</v>
      </c>
      <c r="F52" s="49">
        <v>14</v>
      </c>
      <c r="G52" s="49">
        <v>89</v>
      </c>
      <c r="H52" s="49">
        <v>93</v>
      </c>
      <c r="I52" s="49">
        <v>91</v>
      </c>
      <c r="J52" s="49">
        <v>91</v>
      </c>
      <c r="K52" s="49">
        <v>94</v>
      </c>
      <c r="L52" s="49">
        <v>94</v>
      </c>
      <c r="M52" s="49">
        <v>96</v>
      </c>
      <c r="N52" s="49">
        <v>95</v>
      </c>
      <c r="O52" s="49">
        <v>95</v>
      </c>
      <c r="P52" s="49">
        <v>93</v>
      </c>
      <c r="Q52" s="49">
        <v>92</v>
      </c>
      <c r="R52" s="49">
        <v>92</v>
      </c>
      <c r="S52" s="49">
        <v>90</v>
      </c>
      <c r="T52" s="133">
        <v>90</v>
      </c>
      <c r="U52" s="49">
        <v>88</v>
      </c>
      <c r="V52" s="99"/>
      <c r="W52" s="49">
        <v>88</v>
      </c>
      <c r="X52" s="49">
        <v>75</v>
      </c>
      <c r="Y52" s="23">
        <v>69</v>
      </c>
      <c r="Z52" s="23">
        <v>67</v>
      </c>
    </row>
    <row r="53" spans="1:26">
      <c r="A53" s="28" t="s">
        <v>154</v>
      </c>
      <c r="B53" s="183">
        <v>104</v>
      </c>
      <c r="C53" s="183">
        <v>101</v>
      </c>
      <c r="D53" s="183">
        <v>102</v>
      </c>
      <c r="E53" s="183">
        <v>101</v>
      </c>
      <c r="F53" s="169">
        <v>85</v>
      </c>
      <c r="G53" s="169">
        <v>6</v>
      </c>
      <c r="H53" s="169">
        <v>0</v>
      </c>
      <c r="I53" s="169">
        <v>0</v>
      </c>
      <c r="J53" s="169">
        <v>0</v>
      </c>
      <c r="K53" s="169">
        <v>0</v>
      </c>
      <c r="L53" s="169">
        <v>0</v>
      </c>
      <c r="M53" s="169">
        <v>0</v>
      </c>
      <c r="N53" s="169">
        <v>0</v>
      </c>
      <c r="O53" s="169">
        <v>0</v>
      </c>
      <c r="P53" s="169">
        <v>0</v>
      </c>
      <c r="Q53" s="169">
        <v>0</v>
      </c>
      <c r="R53" s="169">
        <v>0</v>
      </c>
      <c r="S53" s="169">
        <v>0</v>
      </c>
      <c r="T53" s="170">
        <v>0</v>
      </c>
      <c r="U53" s="169">
        <v>0</v>
      </c>
      <c r="V53" s="171"/>
      <c r="W53" s="169">
        <v>0</v>
      </c>
      <c r="X53" s="169">
        <v>0</v>
      </c>
      <c r="Y53" s="168">
        <v>0</v>
      </c>
      <c r="Z53" s="23"/>
    </row>
    <row r="54" spans="1:26">
      <c r="A54" s="28" t="s">
        <v>24</v>
      </c>
      <c r="B54" s="184">
        <v>0</v>
      </c>
      <c r="C54" s="184">
        <v>0</v>
      </c>
      <c r="D54" s="184">
        <v>0</v>
      </c>
      <c r="E54" s="184">
        <v>0</v>
      </c>
      <c r="F54" s="128">
        <v>0</v>
      </c>
      <c r="G54" s="128">
        <v>0</v>
      </c>
      <c r="H54" s="128">
        <v>0</v>
      </c>
      <c r="I54" s="128">
        <v>0</v>
      </c>
      <c r="J54" s="128">
        <v>0</v>
      </c>
      <c r="K54" s="128">
        <v>0</v>
      </c>
      <c r="L54" s="128">
        <v>0</v>
      </c>
      <c r="M54" s="128">
        <v>0</v>
      </c>
      <c r="N54" s="128">
        <v>117</v>
      </c>
      <c r="O54" s="49">
        <v>117</v>
      </c>
      <c r="P54" s="49">
        <v>116</v>
      </c>
      <c r="Q54" s="49">
        <v>109</v>
      </c>
      <c r="R54" s="49">
        <v>109</v>
      </c>
      <c r="S54" s="49">
        <v>100</v>
      </c>
      <c r="T54" s="133">
        <v>100</v>
      </c>
      <c r="U54" s="49">
        <v>94</v>
      </c>
      <c r="V54" s="99"/>
      <c r="W54" s="49">
        <v>94</v>
      </c>
      <c r="X54" s="49">
        <v>90</v>
      </c>
      <c r="Y54" s="23">
        <v>86</v>
      </c>
      <c r="Z54" s="23">
        <v>84</v>
      </c>
    </row>
    <row r="55" spans="1:26">
      <c r="A55" s="28" t="s">
        <v>104</v>
      </c>
      <c r="B55" s="184">
        <v>0</v>
      </c>
      <c r="C55" s="184">
        <v>0</v>
      </c>
      <c r="D55" s="184">
        <v>0</v>
      </c>
      <c r="E55" s="184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03">
        <v>10</v>
      </c>
      <c r="L55" s="103">
        <v>10</v>
      </c>
      <c r="M55" s="103">
        <v>10</v>
      </c>
      <c r="N55" s="103">
        <v>10</v>
      </c>
      <c r="O55" s="103">
        <v>10</v>
      </c>
      <c r="P55" s="103">
        <v>10</v>
      </c>
      <c r="Q55" s="103">
        <v>10</v>
      </c>
      <c r="R55" s="103">
        <v>10</v>
      </c>
      <c r="S55" s="103">
        <v>6</v>
      </c>
      <c r="T55" s="128">
        <v>0</v>
      </c>
      <c r="U55" s="104">
        <v>0</v>
      </c>
      <c r="V55" s="99"/>
      <c r="W55" s="104">
        <v>0</v>
      </c>
      <c r="X55" s="104">
        <v>0</v>
      </c>
      <c r="Y55" s="104">
        <v>0</v>
      </c>
      <c r="Z55" s="104">
        <v>0</v>
      </c>
    </row>
    <row r="56" spans="1:26">
      <c r="A56" s="28" t="s">
        <v>66</v>
      </c>
      <c r="B56" s="184">
        <v>0</v>
      </c>
      <c r="C56" s="184">
        <v>0</v>
      </c>
      <c r="D56" s="184">
        <v>0</v>
      </c>
      <c r="E56" s="184">
        <v>0</v>
      </c>
      <c r="F56" s="128">
        <v>0</v>
      </c>
      <c r="G56" s="128">
        <v>0</v>
      </c>
      <c r="H56" s="128">
        <v>0</v>
      </c>
      <c r="I56" s="128">
        <v>0</v>
      </c>
      <c r="J56" s="128">
        <v>0</v>
      </c>
      <c r="K56" s="104">
        <v>0</v>
      </c>
      <c r="L56" s="104">
        <v>0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73">
        <v>365</v>
      </c>
      <c r="T56" s="134">
        <v>365</v>
      </c>
      <c r="U56" s="73">
        <v>364</v>
      </c>
      <c r="V56" s="99"/>
      <c r="W56" s="73">
        <v>364</v>
      </c>
      <c r="X56" s="73">
        <v>366</v>
      </c>
      <c r="Y56" s="30">
        <v>360</v>
      </c>
      <c r="Z56" s="30">
        <v>360</v>
      </c>
    </row>
    <row r="57" spans="1:26" ht="14" thickBot="1">
      <c r="A57" s="31" t="s">
        <v>25</v>
      </c>
      <c r="B57" s="185">
        <v>3316</v>
      </c>
      <c r="C57" s="185">
        <v>3154</v>
      </c>
      <c r="D57" s="185">
        <v>3007</v>
      </c>
      <c r="E57" s="185">
        <f t="shared" ref="E57:K57" si="0">SUM(E49:E56)</f>
        <v>2863</v>
      </c>
      <c r="F57" s="50">
        <v>2756</v>
      </c>
      <c r="G57" s="50">
        <f t="shared" si="0"/>
        <v>2634</v>
      </c>
      <c r="H57" s="50">
        <f t="shared" si="0"/>
        <v>2571</v>
      </c>
      <c r="I57" s="50">
        <f t="shared" si="0"/>
        <v>2438</v>
      </c>
      <c r="J57" s="50">
        <f t="shared" si="0"/>
        <v>2438</v>
      </c>
      <c r="K57" s="50">
        <f t="shared" si="0"/>
        <v>2356</v>
      </c>
      <c r="L57" s="50">
        <v>2356</v>
      </c>
      <c r="M57" s="50">
        <v>2291</v>
      </c>
      <c r="N57" s="50">
        <v>2357</v>
      </c>
      <c r="O57" s="50">
        <v>2357</v>
      </c>
      <c r="P57" s="50">
        <v>2289</v>
      </c>
      <c r="Q57" s="50">
        <v>2199</v>
      </c>
      <c r="R57" s="50">
        <v>2199</v>
      </c>
      <c r="S57" s="50">
        <v>2353</v>
      </c>
      <c r="T57" s="135">
        <v>2347</v>
      </c>
      <c r="U57" s="50">
        <v>2087</v>
      </c>
      <c r="V57" s="99"/>
      <c r="W57" s="50">
        <v>2087</v>
      </c>
      <c r="X57" s="50">
        <v>1730</v>
      </c>
      <c r="Y57" s="32">
        <v>1466</v>
      </c>
      <c r="Z57" s="32">
        <v>1197</v>
      </c>
    </row>
    <row r="58" spans="1:26" ht="17" thickBot="1">
      <c r="A58" s="9" t="s">
        <v>72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99"/>
      <c r="W58" s="70"/>
      <c r="X58" s="70"/>
      <c r="Y58" s="70"/>
      <c r="Z58" s="70"/>
    </row>
    <row r="59" spans="1:26">
      <c r="A59" s="55" t="s">
        <v>68</v>
      </c>
      <c r="B59" s="186">
        <v>636</v>
      </c>
      <c r="C59" s="186">
        <v>618</v>
      </c>
      <c r="D59" s="186">
        <v>595</v>
      </c>
      <c r="E59" s="186">
        <v>583</v>
      </c>
      <c r="F59" s="48">
        <v>572</v>
      </c>
      <c r="G59" s="48">
        <v>563</v>
      </c>
      <c r="H59" s="48">
        <v>549</v>
      </c>
      <c r="I59" s="48">
        <v>540</v>
      </c>
      <c r="J59" s="48">
        <v>540</v>
      </c>
      <c r="K59" s="48">
        <v>522</v>
      </c>
      <c r="L59" s="48">
        <v>522</v>
      </c>
      <c r="M59" s="48">
        <v>495</v>
      </c>
      <c r="N59" s="48">
        <v>484</v>
      </c>
      <c r="O59" s="48">
        <v>484</v>
      </c>
      <c r="P59" s="48">
        <v>477</v>
      </c>
      <c r="Q59" s="48">
        <v>466</v>
      </c>
      <c r="R59" s="48">
        <v>466</v>
      </c>
      <c r="S59" s="48">
        <v>459</v>
      </c>
      <c r="T59" s="132">
        <v>459</v>
      </c>
      <c r="U59" s="48">
        <v>453</v>
      </c>
      <c r="V59" s="99"/>
      <c r="W59" s="48">
        <v>453</v>
      </c>
      <c r="X59" s="48">
        <v>401</v>
      </c>
      <c r="Y59" s="48">
        <v>377</v>
      </c>
      <c r="Z59" s="93">
        <v>0</v>
      </c>
    </row>
    <row r="60" spans="1:26">
      <c r="A60" s="55" t="s">
        <v>69</v>
      </c>
      <c r="B60" s="183">
        <v>99</v>
      </c>
      <c r="C60" s="183">
        <v>98</v>
      </c>
      <c r="D60" s="183">
        <v>98</v>
      </c>
      <c r="E60" s="183">
        <v>98</v>
      </c>
      <c r="F60" s="49">
        <v>98</v>
      </c>
      <c r="G60" s="49">
        <v>100</v>
      </c>
      <c r="H60" s="49">
        <v>99</v>
      </c>
      <c r="I60" s="49">
        <v>97</v>
      </c>
      <c r="J60" s="49">
        <v>97</v>
      </c>
      <c r="K60" s="49">
        <v>94</v>
      </c>
      <c r="L60" s="49">
        <v>94</v>
      </c>
      <c r="M60" s="49">
        <v>92</v>
      </c>
      <c r="N60" s="49">
        <v>99</v>
      </c>
      <c r="O60" s="49">
        <v>99</v>
      </c>
      <c r="P60" s="49">
        <v>96</v>
      </c>
      <c r="Q60" s="49">
        <v>100</v>
      </c>
      <c r="R60" s="49">
        <v>100</v>
      </c>
      <c r="S60" s="49">
        <v>97</v>
      </c>
      <c r="T60" s="133">
        <v>97</v>
      </c>
      <c r="U60" s="49">
        <v>96</v>
      </c>
      <c r="V60" s="99"/>
      <c r="W60" s="49">
        <v>96</v>
      </c>
      <c r="X60" s="49">
        <v>94</v>
      </c>
      <c r="Y60" s="49">
        <v>92</v>
      </c>
      <c r="Z60" s="94">
        <v>0</v>
      </c>
    </row>
    <row r="61" spans="1:26">
      <c r="A61" s="55" t="s">
        <v>70</v>
      </c>
      <c r="B61" s="183">
        <v>175</v>
      </c>
      <c r="C61" s="183">
        <v>172</v>
      </c>
      <c r="D61" s="183">
        <v>167</v>
      </c>
      <c r="E61" s="183">
        <v>165</v>
      </c>
      <c r="F61" s="49">
        <v>158</v>
      </c>
      <c r="G61" s="49">
        <v>157</v>
      </c>
      <c r="H61" s="49">
        <v>155</v>
      </c>
      <c r="I61" s="49">
        <v>143</v>
      </c>
      <c r="J61" s="49">
        <v>143</v>
      </c>
      <c r="K61" s="49">
        <v>133</v>
      </c>
      <c r="L61" s="49">
        <v>133</v>
      </c>
      <c r="M61" s="49">
        <v>117</v>
      </c>
      <c r="N61" s="49">
        <v>102</v>
      </c>
      <c r="O61" s="49">
        <v>102</v>
      </c>
      <c r="P61" s="49">
        <v>94</v>
      </c>
      <c r="Q61" s="49">
        <v>75</v>
      </c>
      <c r="R61" s="49">
        <v>75</v>
      </c>
      <c r="S61" s="49">
        <v>67</v>
      </c>
      <c r="T61" s="133">
        <v>67</v>
      </c>
      <c r="U61" s="49">
        <v>54</v>
      </c>
      <c r="V61" s="99"/>
      <c r="W61" s="49">
        <v>54</v>
      </c>
      <c r="X61" s="49">
        <v>36</v>
      </c>
      <c r="Y61" s="49">
        <v>32</v>
      </c>
      <c r="Z61" s="94">
        <v>0</v>
      </c>
    </row>
    <row r="62" spans="1:26">
      <c r="A62" s="144" t="s">
        <v>132</v>
      </c>
      <c r="B62" s="183">
        <v>39</v>
      </c>
      <c r="C62" s="183">
        <v>37</v>
      </c>
      <c r="D62" s="183">
        <v>36</v>
      </c>
      <c r="E62" s="183">
        <v>36</v>
      </c>
      <c r="F62" s="49">
        <v>36</v>
      </c>
      <c r="G62" s="49">
        <v>35</v>
      </c>
      <c r="H62" s="49">
        <v>33</v>
      </c>
      <c r="I62" s="49">
        <v>31</v>
      </c>
      <c r="J62" s="49">
        <v>31</v>
      </c>
      <c r="K62" s="49">
        <v>29</v>
      </c>
      <c r="L62" s="49">
        <v>29</v>
      </c>
      <c r="M62" s="49">
        <v>27</v>
      </c>
      <c r="N62" s="49">
        <v>24</v>
      </c>
      <c r="O62" s="49">
        <v>24</v>
      </c>
      <c r="P62" s="49">
        <v>22</v>
      </c>
      <c r="Q62" s="49">
        <v>20</v>
      </c>
      <c r="R62" s="49">
        <v>20</v>
      </c>
      <c r="S62" s="49">
        <v>17</v>
      </c>
      <c r="T62" s="133">
        <v>17</v>
      </c>
      <c r="U62" s="49">
        <v>17</v>
      </c>
      <c r="V62" s="99"/>
      <c r="W62" s="49">
        <v>17</v>
      </c>
      <c r="X62" s="49">
        <v>16</v>
      </c>
      <c r="Y62" s="49">
        <v>16</v>
      </c>
      <c r="Z62" s="94">
        <v>0</v>
      </c>
    </row>
    <row r="63" spans="1:26">
      <c r="A63" s="144" t="s">
        <v>133</v>
      </c>
      <c r="B63" s="187">
        <v>0</v>
      </c>
      <c r="C63" s="187">
        <v>0</v>
      </c>
      <c r="D63" s="187">
        <v>0</v>
      </c>
      <c r="E63" s="187">
        <v>0</v>
      </c>
      <c r="F63" s="104">
        <v>0</v>
      </c>
      <c r="G63" s="104">
        <v>0</v>
      </c>
      <c r="H63" s="104">
        <v>0</v>
      </c>
      <c r="I63" s="104">
        <v>0</v>
      </c>
      <c r="J63" s="104">
        <v>0</v>
      </c>
      <c r="K63" s="104">
        <v>0</v>
      </c>
      <c r="L63" s="104">
        <v>0</v>
      </c>
      <c r="M63" s="104">
        <v>0</v>
      </c>
      <c r="N63" s="104">
        <v>0</v>
      </c>
      <c r="O63" s="104">
        <v>0</v>
      </c>
      <c r="P63" s="49">
        <v>1</v>
      </c>
      <c r="Q63" s="49">
        <v>1</v>
      </c>
      <c r="R63" s="49">
        <v>1</v>
      </c>
      <c r="S63" s="49">
        <v>2</v>
      </c>
      <c r="T63" s="133">
        <v>2</v>
      </c>
      <c r="U63" s="49">
        <v>2</v>
      </c>
      <c r="V63" s="99"/>
      <c r="W63" s="49">
        <v>2</v>
      </c>
      <c r="X63" s="49">
        <v>2</v>
      </c>
      <c r="Y63" s="49">
        <v>2</v>
      </c>
      <c r="Z63" s="94">
        <v>0</v>
      </c>
    </row>
    <row r="64" spans="1:26" ht="14" thickBot="1">
      <c r="A64" s="56" t="s">
        <v>25</v>
      </c>
      <c r="B64" s="50">
        <v>949</v>
      </c>
      <c r="C64" s="50">
        <v>925</v>
      </c>
      <c r="D64" s="50">
        <v>896</v>
      </c>
      <c r="E64" s="50">
        <f>SUM(E59:E63)</f>
        <v>882</v>
      </c>
      <c r="F64" s="50">
        <v>864</v>
      </c>
      <c r="G64" s="50">
        <v>855</v>
      </c>
      <c r="H64" s="50">
        <f>SUM(H59:H63)</f>
        <v>836</v>
      </c>
      <c r="I64" s="50">
        <f>SUM(I59:I63)</f>
        <v>811</v>
      </c>
      <c r="J64" s="50">
        <f>SUM(J59:J63)</f>
        <v>811</v>
      </c>
      <c r="K64" s="50">
        <f>SUM(K59:K63)</f>
        <v>778</v>
      </c>
      <c r="L64" s="50">
        <v>778</v>
      </c>
      <c r="M64" s="50">
        <v>731</v>
      </c>
      <c r="N64" s="50">
        <v>709</v>
      </c>
      <c r="O64" s="50">
        <v>709</v>
      </c>
      <c r="P64" s="50">
        <v>690</v>
      </c>
      <c r="Q64" s="50">
        <v>662</v>
      </c>
      <c r="R64" s="50">
        <v>662</v>
      </c>
      <c r="S64" s="50">
        <v>642</v>
      </c>
      <c r="T64" s="135">
        <v>642</v>
      </c>
      <c r="U64" s="50">
        <v>622</v>
      </c>
      <c r="V64" s="99"/>
      <c r="W64" s="50">
        <v>622</v>
      </c>
      <c r="X64" s="50">
        <v>549</v>
      </c>
      <c r="Y64" s="50">
        <v>519</v>
      </c>
      <c r="Z64" s="95">
        <v>0</v>
      </c>
    </row>
    <row r="65" spans="1:26" ht="17" thickBot="1">
      <c r="A65" s="9" t="s">
        <v>91</v>
      </c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133"/>
      <c r="U65" s="49"/>
      <c r="V65" s="99"/>
      <c r="W65" s="49"/>
      <c r="X65" s="49"/>
      <c r="Y65" s="49"/>
      <c r="Z65" s="49"/>
    </row>
    <row r="66" spans="1:26">
      <c r="A66" s="28" t="s">
        <v>92</v>
      </c>
      <c r="B66" s="104">
        <v>0</v>
      </c>
      <c r="C66" s="104">
        <v>0</v>
      </c>
      <c r="D66" s="104">
        <v>0</v>
      </c>
      <c r="E66" s="104">
        <v>0</v>
      </c>
      <c r="F66" s="104">
        <v>0</v>
      </c>
      <c r="G66" s="104">
        <v>0</v>
      </c>
      <c r="H66" s="104">
        <v>0</v>
      </c>
      <c r="I66" s="104">
        <v>0</v>
      </c>
      <c r="J66" s="104">
        <v>0</v>
      </c>
      <c r="K66" s="104">
        <v>0</v>
      </c>
      <c r="L66" s="104">
        <v>0</v>
      </c>
      <c r="M66" s="104">
        <v>0</v>
      </c>
      <c r="N66" s="104">
        <v>0</v>
      </c>
      <c r="O66" s="104">
        <v>0</v>
      </c>
      <c r="P66" s="104">
        <v>0</v>
      </c>
      <c r="Q66" s="104">
        <v>201</v>
      </c>
      <c r="R66" s="104">
        <v>201</v>
      </c>
      <c r="S66" s="49">
        <v>263</v>
      </c>
      <c r="T66" s="133">
        <v>263</v>
      </c>
      <c r="U66" s="49">
        <v>263</v>
      </c>
      <c r="V66" s="99"/>
      <c r="W66" s="49">
        <v>263</v>
      </c>
      <c r="X66" s="49">
        <v>263</v>
      </c>
      <c r="Y66" s="49">
        <v>190</v>
      </c>
      <c r="Z66" s="49">
        <v>38</v>
      </c>
    </row>
    <row r="67" spans="1:26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99"/>
      <c r="W67" s="74"/>
      <c r="X67" s="74"/>
      <c r="Y67" s="74"/>
      <c r="Z67" s="74"/>
    </row>
    <row r="68" spans="1:26" ht="16">
      <c r="A68" s="8" t="s">
        <v>26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99"/>
      <c r="W68" s="70"/>
      <c r="X68" s="70"/>
      <c r="Y68" s="70"/>
      <c r="Z68" s="70"/>
    </row>
    <row r="69" spans="1:26">
      <c r="A69" s="33" t="s">
        <v>30</v>
      </c>
      <c r="B69" s="154">
        <v>240779</v>
      </c>
      <c r="C69" s="154">
        <v>241172</v>
      </c>
      <c r="D69" s="154">
        <v>237605</v>
      </c>
      <c r="E69" s="154">
        <v>233594</v>
      </c>
      <c r="F69" s="154">
        <v>231259</v>
      </c>
      <c r="G69" s="154">
        <v>231271</v>
      </c>
      <c r="H69" s="154">
        <v>238972</v>
      </c>
      <c r="I69" s="75">
        <v>234431</v>
      </c>
      <c r="J69" s="75">
        <v>234431</v>
      </c>
      <c r="K69" s="75">
        <v>237055</v>
      </c>
      <c r="L69" s="75">
        <v>237055</v>
      </c>
      <c r="M69" s="75" t="s">
        <v>127</v>
      </c>
      <c r="N69" s="75">
        <v>231996</v>
      </c>
      <c r="O69" s="75">
        <v>231996</v>
      </c>
      <c r="P69" s="75" t="s">
        <v>126</v>
      </c>
      <c r="Q69" s="75" t="s">
        <v>125</v>
      </c>
      <c r="R69" s="75" t="s">
        <v>115</v>
      </c>
      <c r="S69" s="75">
        <v>248246</v>
      </c>
      <c r="T69" s="75">
        <v>248246</v>
      </c>
      <c r="U69" s="75">
        <v>238128</v>
      </c>
      <c r="V69" s="99"/>
      <c r="W69" s="75">
        <v>238128</v>
      </c>
      <c r="X69" s="75">
        <v>219767</v>
      </c>
      <c r="Y69" s="75">
        <v>176463</v>
      </c>
      <c r="Z69" s="75">
        <v>170014</v>
      </c>
    </row>
    <row r="70" spans="1:26">
      <c r="A70" s="33" t="s">
        <v>108</v>
      </c>
      <c r="B70" s="153">
        <v>56.13</v>
      </c>
      <c r="C70" s="153">
        <v>54.89</v>
      </c>
      <c r="D70" s="153">
        <v>71.569999999999993</v>
      </c>
      <c r="E70" s="153">
        <v>68.59</v>
      </c>
      <c r="F70" s="166">
        <v>76.09</v>
      </c>
      <c r="G70" s="166">
        <v>55.98</v>
      </c>
      <c r="H70" s="153">
        <v>54.15</v>
      </c>
      <c r="I70" s="76">
        <v>49.97</v>
      </c>
      <c r="J70" s="76">
        <v>49.97</v>
      </c>
      <c r="K70" s="76">
        <v>48.19</v>
      </c>
      <c r="L70" s="76">
        <v>48.19</v>
      </c>
      <c r="M70" s="76">
        <v>37.049999999999997</v>
      </c>
      <c r="N70" s="76">
        <v>43.49</v>
      </c>
      <c r="O70" s="76">
        <v>43.49</v>
      </c>
      <c r="P70" s="76">
        <v>31.72</v>
      </c>
      <c r="Q70" s="76">
        <v>34.26</v>
      </c>
      <c r="R70" s="76">
        <v>34.26</v>
      </c>
      <c r="S70" s="76">
        <v>42.33</v>
      </c>
      <c r="T70" s="76">
        <v>42.33</v>
      </c>
      <c r="U70" s="76">
        <v>38.229999999999997</v>
      </c>
      <c r="V70" s="99"/>
      <c r="W70" s="76">
        <v>38.229999999999997</v>
      </c>
      <c r="X70" s="76">
        <v>35.44</v>
      </c>
      <c r="Y70" s="76">
        <v>29.35</v>
      </c>
      <c r="Z70" s="76">
        <v>18.5</v>
      </c>
    </row>
    <row r="71" spans="1:26">
      <c r="A71" s="34" t="s">
        <v>109</v>
      </c>
      <c r="B71" s="194">
        <v>17292</v>
      </c>
      <c r="C71" s="194">
        <v>17446</v>
      </c>
      <c r="D71" s="194">
        <v>17446</v>
      </c>
      <c r="E71" s="194">
        <v>17461</v>
      </c>
      <c r="F71" s="167">
        <v>17461</v>
      </c>
      <c r="G71" s="167">
        <v>17461</v>
      </c>
      <c r="H71" s="77">
        <v>17461</v>
      </c>
      <c r="I71" s="77">
        <v>17461</v>
      </c>
      <c r="J71" s="77">
        <v>17461</v>
      </c>
      <c r="K71" s="77">
        <v>17461</v>
      </c>
      <c r="L71" s="77">
        <v>17461</v>
      </c>
      <c r="M71" s="77">
        <v>17461</v>
      </c>
      <c r="N71" s="77">
        <v>17461</v>
      </c>
      <c r="O71" s="77">
        <v>17461</v>
      </c>
      <c r="P71" s="77">
        <v>17507</v>
      </c>
      <c r="Q71" s="77">
        <v>17627</v>
      </c>
      <c r="R71" s="77">
        <v>17627</v>
      </c>
      <c r="S71" s="77">
        <v>17722</v>
      </c>
      <c r="T71" s="77">
        <v>17722</v>
      </c>
      <c r="U71" s="77">
        <v>17747</v>
      </c>
      <c r="V71" s="99"/>
      <c r="W71" s="77">
        <v>17747</v>
      </c>
      <c r="X71" s="77">
        <v>17848</v>
      </c>
      <c r="Y71" s="77">
        <v>16752</v>
      </c>
      <c r="Z71" s="77">
        <v>16870</v>
      </c>
    </row>
    <row r="72" spans="1:26">
      <c r="A72" s="33" t="s">
        <v>64</v>
      </c>
      <c r="B72" s="195">
        <f>+B71*B70</f>
        <v>970599.96000000008</v>
      </c>
      <c r="C72" s="195">
        <f>+C71*C70</f>
        <v>957610.94000000006</v>
      </c>
      <c r="D72" s="195">
        <f>+D71*D70</f>
        <v>1248610.22</v>
      </c>
      <c r="E72" s="195">
        <f>+E71*E70</f>
        <v>1197649.99</v>
      </c>
      <c r="F72" s="151">
        <v>1328607.49</v>
      </c>
      <c r="G72" s="151">
        <f>+G71*G70</f>
        <v>977466.77999999991</v>
      </c>
      <c r="H72" s="151">
        <f>+H71*H70</f>
        <v>945513.15</v>
      </c>
      <c r="I72" s="151">
        <f>+I71*I70</f>
        <v>872526.16999999993</v>
      </c>
      <c r="J72" s="151">
        <f>+J71*J70</f>
        <v>872526.16999999993</v>
      </c>
      <c r="K72" s="77">
        <v>841445.59</v>
      </c>
      <c r="L72" s="77">
        <v>841445.59</v>
      </c>
      <c r="M72" s="77">
        <v>646930.04999999993</v>
      </c>
      <c r="N72" s="77">
        <v>759378.89</v>
      </c>
      <c r="O72" s="77">
        <v>759378.89</v>
      </c>
      <c r="P72" s="77">
        <v>555322.04</v>
      </c>
      <c r="Q72" s="77">
        <v>603901.02</v>
      </c>
      <c r="R72" s="77">
        <v>603901.02</v>
      </c>
      <c r="S72" s="77">
        <v>750172.26</v>
      </c>
      <c r="T72" s="77">
        <v>750172.26</v>
      </c>
      <c r="U72" s="77">
        <v>678471</v>
      </c>
      <c r="V72" s="99"/>
      <c r="W72" s="77">
        <v>678471</v>
      </c>
      <c r="X72" s="77">
        <v>632533.12</v>
      </c>
      <c r="Y72" s="77">
        <v>491671.2</v>
      </c>
      <c r="Z72" s="77">
        <v>312095</v>
      </c>
    </row>
    <row r="73" spans="1:26">
      <c r="A73" s="33" t="s">
        <v>110</v>
      </c>
      <c r="B73" s="189">
        <v>2.8730000000000002</v>
      </c>
      <c r="C73" s="189">
        <v>3.085</v>
      </c>
      <c r="D73" s="189">
        <v>2.9550000000000001</v>
      </c>
      <c r="E73" s="189">
        <v>2.8050000000000002</v>
      </c>
      <c r="F73" s="78">
        <v>2.528</v>
      </c>
      <c r="G73" s="78">
        <v>1.915</v>
      </c>
      <c r="H73" s="78">
        <v>2.17</v>
      </c>
      <c r="I73" s="78">
        <v>2.105</v>
      </c>
      <c r="J73" s="78">
        <v>2.105</v>
      </c>
      <c r="K73" s="78">
        <v>2.2829999999999999</v>
      </c>
      <c r="L73" s="78">
        <v>2.2829999999999999</v>
      </c>
      <c r="M73" s="78">
        <v>1.91</v>
      </c>
      <c r="N73" s="78">
        <v>1.508</v>
      </c>
      <c r="O73" s="78">
        <v>1.508</v>
      </c>
      <c r="P73" s="78">
        <v>1.732</v>
      </c>
      <c r="Q73" s="78">
        <v>1.284</v>
      </c>
      <c r="R73" s="78">
        <v>1.284</v>
      </c>
      <c r="S73" s="78">
        <v>1.3120000000000001</v>
      </c>
      <c r="T73" s="78">
        <v>1.3120000000000001</v>
      </c>
      <c r="U73" s="78">
        <v>1.24</v>
      </c>
      <c r="V73" s="99"/>
      <c r="W73" s="78">
        <v>1.25</v>
      </c>
      <c r="X73" s="78">
        <v>1.105</v>
      </c>
      <c r="Y73" s="78">
        <v>0.999</v>
      </c>
      <c r="Z73" s="78">
        <v>0.86599999999999999</v>
      </c>
    </row>
    <row r="74" spans="1:26">
      <c r="A74" s="33" t="s">
        <v>118</v>
      </c>
      <c r="B74" s="190">
        <v>28923</v>
      </c>
      <c r="C74" s="190">
        <f>37399452/1000</f>
        <v>37399.451999999997</v>
      </c>
      <c r="D74" s="190">
        <f>46348607/1000</f>
        <v>46348.607000000004</v>
      </c>
      <c r="E74" s="190">
        <v>29558</v>
      </c>
      <c r="F74" s="79">
        <v>28189</v>
      </c>
      <c r="G74" s="79">
        <v>30934</v>
      </c>
      <c r="H74" s="79">
        <v>35957</v>
      </c>
      <c r="I74" s="79">
        <v>25582</v>
      </c>
      <c r="J74" s="79">
        <v>25582</v>
      </c>
      <c r="K74" s="79">
        <v>42756</v>
      </c>
      <c r="L74" s="79">
        <v>42756</v>
      </c>
      <c r="M74" s="79">
        <v>28972</v>
      </c>
      <c r="N74" s="79">
        <v>31562</v>
      </c>
      <c r="O74" s="79">
        <v>31562</v>
      </c>
      <c r="P74" s="79">
        <v>21643</v>
      </c>
      <c r="Q74" s="79">
        <v>16056</v>
      </c>
      <c r="R74" s="79">
        <v>16056</v>
      </c>
      <c r="S74" s="79">
        <v>9612</v>
      </c>
      <c r="T74" s="79">
        <v>9612</v>
      </c>
      <c r="U74" s="79">
        <v>9659</v>
      </c>
      <c r="V74" s="99"/>
      <c r="W74" s="79">
        <v>9659</v>
      </c>
      <c r="X74" s="79">
        <v>5743</v>
      </c>
      <c r="Y74" s="79">
        <v>5039.7430000000004</v>
      </c>
      <c r="Z74" s="79">
        <v>4902</v>
      </c>
    </row>
    <row r="75" spans="1:26">
      <c r="A75" s="34" t="s">
        <v>111</v>
      </c>
      <c r="B75" s="139">
        <v>154</v>
      </c>
      <c r="C75" s="139">
        <v>0</v>
      </c>
      <c r="D75" s="139">
        <f>15080454/1000000</f>
        <v>15.080454</v>
      </c>
      <c r="E75" s="139">
        <v>0</v>
      </c>
      <c r="F75" s="139">
        <v>0</v>
      </c>
      <c r="G75" s="139">
        <v>0</v>
      </c>
      <c r="H75" s="139">
        <v>0</v>
      </c>
      <c r="I75" s="139">
        <v>0</v>
      </c>
      <c r="J75" s="139">
        <v>0</v>
      </c>
      <c r="K75" s="139">
        <v>0</v>
      </c>
      <c r="L75" s="139">
        <v>0</v>
      </c>
      <c r="M75" s="139">
        <v>0</v>
      </c>
      <c r="N75" s="139">
        <v>47</v>
      </c>
      <c r="O75" s="80">
        <v>47</v>
      </c>
      <c r="P75" s="80">
        <v>123</v>
      </c>
      <c r="Q75" s="80">
        <v>96</v>
      </c>
      <c r="R75" s="80">
        <v>96</v>
      </c>
      <c r="S75" s="80">
        <v>27</v>
      </c>
      <c r="T75" s="80">
        <v>27</v>
      </c>
      <c r="U75" s="80">
        <v>103</v>
      </c>
      <c r="V75" s="99"/>
      <c r="W75" s="80">
        <v>103</v>
      </c>
      <c r="X75" s="80">
        <v>112</v>
      </c>
      <c r="Y75" s="80">
        <v>117</v>
      </c>
      <c r="Z75" s="80">
        <v>152</v>
      </c>
    </row>
    <row r="76" spans="1:26" ht="14" thickBot="1">
      <c r="A76" s="35" t="s">
        <v>29</v>
      </c>
      <c r="B76" s="204">
        <v>8800</v>
      </c>
      <c r="C76" s="204">
        <v>0</v>
      </c>
      <c r="D76" s="204">
        <v>987.64200000000005</v>
      </c>
      <c r="E76" s="138">
        <v>0</v>
      </c>
      <c r="F76" s="138">
        <v>0</v>
      </c>
      <c r="G76" s="138">
        <v>0</v>
      </c>
      <c r="H76" s="138">
        <v>0</v>
      </c>
      <c r="I76" s="138">
        <v>0</v>
      </c>
      <c r="J76" s="138">
        <v>0</v>
      </c>
      <c r="K76" s="138">
        <v>0</v>
      </c>
      <c r="L76" s="138">
        <v>0</v>
      </c>
      <c r="M76" s="138">
        <v>0</v>
      </c>
      <c r="N76" s="138">
        <v>1825</v>
      </c>
      <c r="O76" s="81">
        <v>1825</v>
      </c>
      <c r="P76" s="81">
        <v>3996</v>
      </c>
      <c r="Q76" s="81">
        <v>3328</v>
      </c>
      <c r="R76" s="81">
        <v>3328</v>
      </c>
      <c r="S76" s="81">
        <v>1088</v>
      </c>
      <c r="T76" s="81">
        <v>1088</v>
      </c>
      <c r="U76" s="81">
        <v>3455</v>
      </c>
      <c r="V76" s="99"/>
      <c r="W76" s="81">
        <v>3455</v>
      </c>
      <c r="X76" s="81">
        <v>3472</v>
      </c>
      <c r="Y76" s="6">
        <v>2509</v>
      </c>
      <c r="Z76" s="6">
        <v>2869.3189299999999</v>
      </c>
    </row>
    <row r="77" spans="1:26">
      <c r="A77" s="115" t="s">
        <v>134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99"/>
      <c r="W77" s="82"/>
      <c r="X77" s="82"/>
      <c r="Y77" s="44"/>
      <c r="Z77" s="44"/>
    </row>
    <row r="78" spans="1:26" ht="15">
      <c r="A78" s="115" t="s">
        <v>112</v>
      </c>
      <c r="B78" s="82"/>
      <c r="C78" s="82"/>
      <c r="D78" s="82"/>
      <c r="E78" s="82"/>
      <c r="F78" s="82"/>
      <c r="G78" s="82"/>
      <c r="H78" s="188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99"/>
      <c r="W78" s="82"/>
      <c r="X78" s="82"/>
      <c r="Y78" s="44"/>
      <c r="Z78" s="44"/>
    </row>
    <row r="79" spans="1:26">
      <c r="A79" s="115" t="s">
        <v>135</v>
      </c>
      <c r="B79" s="82"/>
      <c r="C79" s="82"/>
      <c r="D79" s="82"/>
      <c r="E79" s="82"/>
      <c r="F79" s="82"/>
      <c r="G79" s="82"/>
      <c r="H79" s="82"/>
      <c r="I79" s="191"/>
      <c r="J79" s="191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99"/>
      <c r="W79" s="82"/>
      <c r="X79" s="82"/>
      <c r="Y79" s="44"/>
      <c r="Z79" s="44"/>
    </row>
    <row r="80" spans="1:26" ht="15">
      <c r="A80" s="115" t="s">
        <v>136</v>
      </c>
      <c r="B80" s="82"/>
      <c r="C80" s="82"/>
      <c r="D80" s="82"/>
      <c r="E80" s="82"/>
      <c r="F80" s="82"/>
      <c r="G80" s="82"/>
      <c r="H80" s="82"/>
      <c r="I80" s="192"/>
      <c r="J80" s="19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99"/>
      <c r="W80" s="82"/>
      <c r="X80" s="82"/>
      <c r="Y80" s="44"/>
      <c r="Z80" s="44"/>
    </row>
    <row r="81" spans="1:26">
      <c r="A81" s="115" t="s">
        <v>137</v>
      </c>
      <c r="B81" s="82"/>
      <c r="C81" s="82"/>
      <c r="D81" s="82"/>
      <c r="E81" s="82"/>
      <c r="F81" s="82"/>
      <c r="G81" s="82"/>
      <c r="H81" s="82"/>
      <c r="I81" s="193"/>
      <c r="J81" s="193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99"/>
      <c r="W81" s="82"/>
      <c r="X81" s="82"/>
      <c r="Y81" s="44"/>
      <c r="Z81" s="44"/>
    </row>
    <row r="82" spans="1:26">
      <c r="A82" s="115" t="s">
        <v>138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99"/>
      <c r="W82" s="82"/>
      <c r="X82" s="82"/>
      <c r="Y82" s="44"/>
      <c r="Z82" s="44"/>
    </row>
    <row r="83" spans="1:26">
      <c r="A83" s="115" t="s">
        <v>139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99"/>
      <c r="W83" s="82"/>
      <c r="X83" s="82"/>
      <c r="Y83" s="44"/>
      <c r="Z83" s="44"/>
    </row>
    <row r="84" spans="1:26">
      <c r="A84" s="115" t="s">
        <v>145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99"/>
      <c r="W84" s="82"/>
      <c r="X84" s="82"/>
      <c r="Y84" s="44"/>
      <c r="Z84" s="44"/>
    </row>
    <row r="85" spans="1:26">
      <c r="A85" s="115" t="s">
        <v>128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99"/>
      <c r="W85" s="82"/>
      <c r="X85" s="82"/>
      <c r="Y85" s="44"/>
      <c r="Z85" s="44"/>
    </row>
    <row r="86" spans="1:26">
      <c r="A86" s="150" t="s">
        <v>149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99"/>
      <c r="W86" s="82"/>
      <c r="X86" s="82"/>
      <c r="Y86" s="44"/>
      <c r="Z86" s="44"/>
    </row>
    <row r="87" spans="1:26">
      <c r="A87" s="150" t="s">
        <v>152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99"/>
      <c r="W87" s="82"/>
      <c r="X87" s="82"/>
      <c r="Y87" s="44"/>
      <c r="Z87" s="44"/>
    </row>
    <row r="88" spans="1:26">
      <c r="A88" s="36" t="s">
        <v>141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82"/>
      <c r="U88" s="36"/>
      <c r="V88" s="99"/>
      <c r="W88" s="36"/>
      <c r="X88" s="36"/>
      <c r="Y88" s="36"/>
      <c r="Z88" s="37"/>
    </row>
    <row r="89" spans="1:26">
      <c r="A89" s="36" t="s">
        <v>142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99"/>
      <c r="W89" s="36"/>
      <c r="X89" s="84"/>
      <c r="Y89" s="36"/>
      <c r="Z89" s="37"/>
    </row>
    <row r="90" spans="1:26">
      <c r="A90" s="36" t="s">
        <v>140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99"/>
      <c r="W90" s="36"/>
      <c r="X90" s="84"/>
      <c r="Y90" s="36"/>
      <c r="Z90" s="37"/>
    </row>
    <row r="91" spans="1:26" ht="5.25" customHeight="1">
      <c r="T91" s="36"/>
      <c r="V91" s="99"/>
      <c r="Z91" s="37"/>
    </row>
    <row r="92" spans="1:26" ht="17" thickBot="1">
      <c r="A92" s="8" t="s">
        <v>59</v>
      </c>
      <c r="B92" s="83">
        <v>38982</v>
      </c>
      <c r="C92" s="83">
        <v>34763</v>
      </c>
      <c r="D92" s="83">
        <v>28792</v>
      </c>
      <c r="E92" s="205">
        <v>21304</v>
      </c>
      <c r="F92" s="83">
        <v>20466</v>
      </c>
      <c r="G92" s="83">
        <v>16728</v>
      </c>
      <c r="H92" s="83">
        <v>20575</v>
      </c>
      <c r="I92" s="83">
        <v>17933</v>
      </c>
      <c r="J92" s="83">
        <v>17933</v>
      </c>
      <c r="K92" s="83">
        <v>17426</v>
      </c>
      <c r="L92" s="83">
        <v>17426</v>
      </c>
      <c r="M92" s="83">
        <v>14335</v>
      </c>
      <c r="N92" s="83">
        <v>12526</v>
      </c>
      <c r="O92" s="83">
        <v>12526</v>
      </c>
      <c r="P92" s="83">
        <v>12691</v>
      </c>
      <c r="Q92" s="83">
        <v>13987</v>
      </c>
      <c r="R92" s="83">
        <v>13987</v>
      </c>
      <c r="S92" s="83">
        <v>14660</v>
      </c>
      <c r="T92" s="136">
        <v>14660</v>
      </c>
      <c r="U92" s="83">
        <v>18352</v>
      </c>
      <c r="V92" s="99"/>
      <c r="W92" s="83">
        <v>18352</v>
      </c>
      <c r="X92" s="83">
        <v>13130</v>
      </c>
      <c r="Y92" s="83">
        <v>9735</v>
      </c>
      <c r="Z92" s="83">
        <v>11316</v>
      </c>
    </row>
    <row r="93" spans="1:26" ht="14" thickTop="1">
      <c r="V93" s="99"/>
      <c r="X93" s="98"/>
    </row>
    <row r="94" spans="1:26">
      <c r="V94" s="99"/>
      <c r="Z94" s="38"/>
    </row>
    <row r="95" spans="1:26">
      <c r="V95" s="99"/>
    </row>
    <row r="96" spans="1:26" ht="15">
      <c r="F96" s="196"/>
      <c r="V96" s="99"/>
    </row>
    <row r="97" spans="22:26">
      <c r="V97" s="99"/>
    </row>
    <row r="98" spans="22:26">
      <c r="V98" s="99"/>
      <c r="W98" s="96">
        <v>0</v>
      </c>
      <c r="X98" s="97"/>
      <c r="Y98" s="97"/>
      <c r="Z98" s="97"/>
    </row>
    <row r="99" spans="22:26">
      <c r="V99" s="99"/>
    </row>
  </sheetData>
  <phoneticPr fontId="12" type="noConversion"/>
  <printOptions horizontalCentered="1" verticalCentered="1"/>
  <pageMargins left="0" right="0" top="0" bottom="0" header="0" footer="0"/>
  <pageSetup scale="57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P89"/>
  <sheetViews>
    <sheetView showGridLines="0" tabSelected="1" zoomScale="144" zoomScaleNormal="144" workbookViewId="0">
      <selection activeCell="A3" sqref="A3"/>
    </sheetView>
  </sheetViews>
  <sheetFormatPr baseColWidth="10" defaultColWidth="11.5" defaultRowHeight="14"/>
  <cols>
    <col min="1" max="1" width="55.6640625" style="214" customWidth="1"/>
    <col min="2" max="15" width="11.83203125" style="214" customWidth="1"/>
    <col min="16" max="16384" width="11.5" style="214"/>
  </cols>
  <sheetData>
    <row r="1" spans="1:16" ht="40" customHeight="1">
      <c r="A1" s="213" t="s">
        <v>33</v>
      </c>
      <c r="B1" s="213"/>
      <c r="C1" s="213"/>
      <c r="D1" s="213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</row>
    <row r="2" spans="1:16" ht="32" customHeight="1">
      <c r="A2" s="223" t="s">
        <v>93</v>
      </c>
      <c r="B2" s="224"/>
      <c r="C2" s="224"/>
      <c r="D2" s="224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</row>
    <row r="3" spans="1:16" ht="19" thickBot="1">
      <c r="A3" s="215"/>
      <c r="B3" s="305">
        <v>2025</v>
      </c>
      <c r="C3" s="305">
        <v>2024</v>
      </c>
      <c r="D3" s="305">
        <v>2023</v>
      </c>
      <c r="E3" s="304">
        <v>2022</v>
      </c>
      <c r="F3" s="304">
        <v>2021</v>
      </c>
      <c r="G3" s="304" t="s">
        <v>153</v>
      </c>
      <c r="H3" s="304" t="s">
        <v>150</v>
      </c>
      <c r="I3" s="231" t="s">
        <v>168</v>
      </c>
      <c r="J3" s="304" t="s">
        <v>147</v>
      </c>
      <c r="K3" s="231" t="s">
        <v>169</v>
      </c>
      <c r="L3" s="304" t="s">
        <v>129</v>
      </c>
      <c r="M3" s="231" t="s">
        <v>170</v>
      </c>
      <c r="N3" s="231" t="s">
        <v>171</v>
      </c>
      <c r="O3" s="212" t="s">
        <v>167</v>
      </c>
    </row>
    <row r="4" spans="1:16" ht="15" customHeight="1">
      <c r="A4" s="232" t="s">
        <v>87</v>
      </c>
      <c r="B4" s="255">
        <v>0.8</v>
      </c>
      <c r="C4" s="255">
        <f>+Español!C5</f>
        <v>1.3</v>
      </c>
      <c r="D4" s="255">
        <v>3.1</v>
      </c>
      <c r="E4" s="255">
        <v>3.1</v>
      </c>
      <c r="F4" s="255">
        <v>5</v>
      </c>
      <c r="G4" s="256">
        <f>+Español!G5</f>
        <v>-8.5</v>
      </c>
      <c r="H4" s="256">
        <f>+Español!H5</f>
        <v>-0.1</v>
      </c>
      <c r="I4" s="255">
        <f>+Español!I5</f>
        <v>2</v>
      </c>
      <c r="J4" s="255">
        <f>+Español!J5</f>
        <v>2</v>
      </c>
      <c r="K4" s="255">
        <f>+Español!K5</f>
        <v>2.1</v>
      </c>
      <c r="L4" s="255">
        <v>2.1</v>
      </c>
      <c r="M4" s="341">
        <v>2.2999999999999998</v>
      </c>
      <c r="N4" s="341">
        <v>2.5</v>
      </c>
      <c r="O4" s="341">
        <v>2.5</v>
      </c>
    </row>
    <row r="5" spans="1:16" ht="15" customHeight="1">
      <c r="A5" s="258" t="s">
        <v>88</v>
      </c>
      <c r="B5" s="259">
        <v>3.69</v>
      </c>
      <c r="C5" s="259">
        <f>+Español!C6</f>
        <v>4.2</v>
      </c>
      <c r="D5" s="259">
        <v>4.7</v>
      </c>
      <c r="E5" s="259">
        <v>7.8</v>
      </c>
      <c r="F5" s="259">
        <v>7.4</v>
      </c>
      <c r="G5" s="259">
        <f>+Español!G6</f>
        <v>3.2</v>
      </c>
      <c r="H5" s="259">
        <f>+Español!H6</f>
        <v>2.8</v>
      </c>
      <c r="I5" s="259">
        <f>+Español!I6</f>
        <v>4.8</v>
      </c>
      <c r="J5" s="259">
        <f>+Español!J6</f>
        <v>4.8</v>
      </c>
      <c r="K5" s="259">
        <f>+Español!K6</f>
        <v>6.8</v>
      </c>
      <c r="L5" s="259">
        <v>6.77</v>
      </c>
      <c r="M5" s="262">
        <v>3.4</v>
      </c>
      <c r="N5" s="262">
        <v>2.1</v>
      </c>
      <c r="O5" s="262">
        <v>2.1</v>
      </c>
    </row>
    <row r="6" spans="1:16" ht="15" customHeight="1">
      <c r="A6" s="258" t="s">
        <v>156</v>
      </c>
      <c r="B6" s="260">
        <v>-13.8</v>
      </c>
      <c r="C6" s="259">
        <f>+Español!C7</f>
        <v>22.5</v>
      </c>
      <c r="D6" s="260">
        <v>-12.7</v>
      </c>
      <c r="E6" s="260">
        <v>-5.6</v>
      </c>
      <c r="F6" s="259">
        <v>2.9</v>
      </c>
      <c r="G6" s="259">
        <f>+Español!G7</f>
        <v>5.6</v>
      </c>
      <c r="H6" s="260">
        <f>+Español!H7</f>
        <v>-4</v>
      </c>
      <c r="I6" s="260">
        <f>+Español!I7</f>
        <v>-0.4</v>
      </c>
      <c r="J6" s="260">
        <f>+Español!J7</f>
        <v>-0.4</v>
      </c>
      <c r="K6" s="260">
        <f>+Español!K7</f>
        <v>-4.5</v>
      </c>
      <c r="L6" s="260">
        <f>+Español!L7</f>
        <v>-4.5</v>
      </c>
      <c r="M6" s="262">
        <v>19.2</v>
      </c>
      <c r="N6" s="259">
        <v>17.7</v>
      </c>
      <c r="O6" s="259">
        <v>17.7</v>
      </c>
    </row>
    <row r="7" spans="1:16" ht="15" customHeight="1">
      <c r="A7" s="258" t="s">
        <v>57</v>
      </c>
      <c r="B7" s="261">
        <v>18.074200000000001</v>
      </c>
      <c r="C7" s="261">
        <f>+Español!C8</f>
        <v>18.3</v>
      </c>
      <c r="D7" s="261">
        <v>17.7486</v>
      </c>
      <c r="E7" s="259">
        <v>20.113233333333334</v>
      </c>
      <c r="F7" s="259">
        <v>20.282800000000002</v>
      </c>
      <c r="G7" s="259">
        <f>+Español!G8</f>
        <v>21.482399999999998</v>
      </c>
      <c r="H7" s="259">
        <f>+Español!H8</f>
        <v>19.250399999999999</v>
      </c>
      <c r="I7" s="259">
        <f>+Español!I8</f>
        <v>19.257871915257716</v>
      </c>
      <c r="J7" s="259">
        <f>+Español!J8</f>
        <v>19.257871915257716</v>
      </c>
      <c r="K7" s="259">
        <f>+Español!K8</f>
        <v>18.888100000000001</v>
      </c>
      <c r="L7" s="259">
        <v>18.888100000000001</v>
      </c>
      <c r="M7" s="262">
        <v>18.733799999999999</v>
      </c>
      <c r="N7" s="262">
        <v>15.9</v>
      </c>
      <c r="O7" s="262">
        <v>15.9</v>
      </c>
    </row>
    <row r="8" spans="1:16" ht="15" customHeight="1">
      <c r="A8" s="258" t="s">
        <v>58</v>
      </c>
      <c r="B8" s="261">
        <v>17.995200000000001</v>
      </c>
      <c r="C8" s="261">
        <f>+Español!C9</f>
        <v>20.645399999999999</v>
      </c>
      <c r="D8" s="261">
        <v>16.972000000000001</v>
      </c>
      <c r="E8" s="259">
        <v>19.4999</v>
      </c>
      <c r="F8" s="259">
        <v>20.462599999999998</v>
      </c>
      <c r="G8" s="259">
        <f>+Español!G9</f>
        <v>19.900099999999998</v>
      </c>
      <c r="H8" s="259">
        <f>+Español!H9</f>
        <v>18.930499999999999</v>
      </c>
      <c r="I8" s="259">
        <f>+Español!I9</f>
        <v>19.659300000000002</v>
      </c>
      <c r="J8" s="259">
        <f>+Español!J9</f>
        <v>19.659300000000002</v>
      </c>
      <c r="K8" s="259">
        <f>+Español!K9</f>
        <v>19.652699999999999</v>
      </c>
      <c r="L8" s="259">
        <v>19.652699999999999</v>
      </c>
      <c r="M8" s="262">
        <v>20.729299999999999</v>
      </c>
      <c r="N8" s="262">
        <v>17.383199999999999</v>
      </c>
      <c r="O8" s="262">
        <v>17.383199999999999</v>
      </c>
    </row>
    <row r="9" spans="1:16" ht="15" customHeight="1" thickBot="1">
      <c r="A9" s="232" t="s">
        <v>89</v>
      </c>
      <c r="B9" s="250">
        <v>8.15</v>
      </c>
      <c r="C9" s="250">
        <f>+Español!C10</f>
        <v>10.7</v>
      </c>
      <c r="D9" s="250">
        <v>11.1</v>
      </c>
      <c r="E9" s="250">
        <v>7.7</v>
      </c>
      <c r="F9" s="250">
        <v>4.4000000000000004</v>
      </c>
      <c r="G9" s="250">
        <f>+Español!G10</f>
        <v>5.3</v>
      </c>
      <c r="H9" s="250">
        <f>+Español!H10</f>
        <v>7.8</v>
      </c>
      <c r="I9" s="250">
        <f>+Español!I10</f>
        <v>7.6</v>
      </c>
      <c r="J9" s="250">
        <f>+Español!J10</f>
        <v>7.6</v>
      </c>
      <c r="K9" s="250">
        <f>+Español!K10</f>
        <v>6.69</v>
      </c>
      <c r="L9" s="250">
        <v>6.69</v>
      </c>
      <c r="M9" s="257">
        <v>4.2</v>
      </c>
      <c r="N9" s="257">
        <v>3</v>
      </c>
      <c r="O9" s="257">
        <v>3</v>
      </c>
    </row>
    <row r="10" spans="1:16" ht="16">
      <c r="A10" s="237" t="s">
        <v>34</v>
      </c>
      <c r="B10" s="216"/>
      <c r="C10" s="216"/>
      <c r="D10" s="21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</row>
    <row r="11" spans="1:16" ht="15" customHeight="1">
      <c r="A11" s="233" t="s">
        <v>35</v>
      </c>
      <c r="B11" s="251">
        <v>1004494</v>
      </c>
      <c r="C11" s="251">
        <f>+Español!C12</f>
        <v>951642</v>
      </c>
      <c r="D11" s="251">
        <v>880122</v>
      </c>
      <c r="E11" s="252">
        <v>813060</v>
      </c>
      <c r="F11" s="252">
        <v>730352</v>
      </c>
      <c r="G11" s="252">
        <f>+Español!G12</f>
        <v>696711</v>
      </c>
      <c r="H11" s="252">
        <f>+Español!H12</f>
        <v>641825</v>
      </c>
      <c r="I11" s="252">
        <f>+Español!I12</f>
        <v>612186</v>
      </c>
      <c r="J11" s="252">
        <f>+Español!J12</f>
        <v>612186</v>
      </c>
      <c r="K11" s="252">
        <f>+Español!K12</f>
        <v>569015</v>
      </c>
      <c r="L11" s="252">
        <v>569367</v>
      </c>
      <c r="M11" s="252">
        <v>528571</v>
      </c>
      <c r="N11" s="252">
        <v>472460</v>
      </c>
      <c r="O11" s="252">
        <v>485864</v>
      </c>
    </row>
    <row r="12" spans="1:16" ht="15" customHeight="1">
      <c r="A12" s="339" t="s">
        <v>77</v>
      </c>
      <c r="B12" s="253">
        <v>5.6</v>
      </c>
      <c r="C12" s="253">
        <f>+Español!C13</f>
        <v>8.1261461479204016</v>
      </c>
      <c r="D12" s="253">
        <v>8.2480997712345943</v>
      </c>
      <c r="E12" s="254">
        <v>11.324402479900103</v>
      </c>
      <c r="F12" s="254">
        <v>4.8</v>
      </c>
      <c r="G12" s="254">
        <f>+Español!G13</f>
        <v>8.6</v>
      </c>
      <c r="H12" s="254">
        <f>+Español!H13</f>
        <v>4.8</v>
      </c>
      <c r="I12" s="254">
        <f>+Español!I13</f>
        <v>7.6</v>
      </c>
      <c r="J12" s="254">
        <f>+Español!J13</f>
        <v>7.6</v>
      </c>
      <c r="K12" s="242" t="str">
        <f>+Español!K13</f>
        <v>NA</v>
      </c>
      <c r="L12" s="242">
        <v>7.7</v>
      </c>
      <c r="M12" s="242">
        <v>11.9</v>
      </c>
      <c r="N12" s="242">
        <v>11.27</v>
      </c>
      <c r="O12" s="242">
        <v>11.014282809219054</v>
      </c>
      <c r="P12" s="303"/>
    </row>
    <row r="13" spans="1:16" ht="15" customHeight="1">
      <c r="A13" s="340" t="s">
        <v>78</v>
      </c>
      <c r="B13" s="241">
        <v>3.9</v>
      </c>
      <c r="C13" s="241">
        <f>+Español!C14</f>
        <v>6.6</v>
      </c>
      <c r="D13" s="241">
        <v>6.8</v>
      </c>
      <c r="E13" s="242">
        <v>10.1</v>
      </c>
      <c r="F13" s="242">
        <v>3.6</v>
      </c>
      <c r="G13" s="242">
        <f>+Español!G14</f>
        <v>7</v>
      </c>
      <c r="H13" s="242">
        <f>+Español!H14</f>
        <v>3.3</v>
      </c>
      <c r="I13" s="242">
        <f>+Español!I14</f>
        <v>5.7</v>
      </c>
      <c r="J13" s="242">
        <f>+Español!J14</f>
        <v>5.7</v>
      </c>
      <c r="K13" s="242">
        <f>+Español!K14</f>
        <v>5.9</v>
      </c>
      <c r="L13" s="242">
        <v>5.9</v>
      </c>
      <c r="M13" s="242">
        <v>10.3</v>
      </c>
      <c r="N13" s="242">
        <v>9.1</v>
      </c>
      <c r="O13" s="242">
        <v>8.9</v>
      </c>
      <c r="P13" s="303"/>
    </row>
    <row r="14" spans="1:16" ht="15" customHeight="1">
      <c r="A14" s="263" t="s">
        <v>36</v>
      </c>
      <c r="B14" s="264">
        <v>7104</v>
      </c>
      <c r="C14" s="264">
        <f>+Español!C15</f>
        <v>6865</v>
      </c>
      <c r="D14" s="264">
        <v>6401</v>
      </c>
      <c r="E14" s="266">
        <v>6109</v>
      </c>
      <c r="F14" s="266">
        <v>5692</v>
      </c>
      <c r="G14" s="266">
        <f>+Español!G15</f>
        <v>5023</v>
      </c>
      <c r="H14" s="266">
        <f>+Español!H15</f>
        <v>5021</v>
      </c>
      <c r="I14" s="266">
        <f>+Español!I15</f>
        <v>4724</v>
      </c>
      <c r="J14" s="266">
        <f>+Español!J15</f>
        <v>4724</v>
      </c>
      <c r="K14" s="266">
        <f>+Español!K15</f>
        <v>4356</v>
      </c>
      <c r="L14" s="266">
        <v>3898</v>
      </c>
      <c r="M14" s="266">
        <v>3813</v>
      </c>
      <c r="N14" s="266">
        <v>3451</v>
      </c>
      <c r="O14" s="266">
        <v>3503</v>
      </c>
      <c r="P14" s="303"/>
    </row>
    <row r="15" spans="1:16" ht="15" customHeight="1">
      <c r="A15" s="338" t="s">
        <v>79</v>
      </c>
      <c r="B15" s="267">
        <v>3.5</v>
      </c>
      <c r="C15" s="267">
        <f>+Español!C16</f>
        <v>7.2</v>
      </c>
      <c r="D15" s="267">
        <v>4.8</v>
      </c>
      <c r="E15" s="268">
        <v>7.3</v>
      </c>
      <c r="F15" s="268">
        <v>13.3</v>
      </c>
      <c r="G15" s="268">
        <f>+Español!G16</f>
        <v>0</v>
      </c>
      <c r="H15" s="268">
        <f>+Español!H16</f>
        <v>6.3</v>
      </c>
      <c r="I15" s="268">
        <f>+Español!I16</f>
        <v>8.4</v>
      </c>
      <c r="J15" s="268">
        <f>+Español!J16</f>
        <v>8.4</v>
      </c>
      <c r="K15" s="268" t="str">
        <f>+Español!K16</f>
        <v>NA</v>
      </c>
      <c r="L15" s="268">
        <v>2.2999999999999998</v>
      </c>
      <c r="M15" s="268">
        <v>10.5</v>
      </c>
      <c r="N15" s="268" t="s">
        <v>130</v>
      </c>
      <c r="O15" s="268">
        <v>5.2267948332832788</v>
      </c>
      <c r="P15" s="303"/>
    </row>
    <row r="16" spans="1:16" ht="15" customHeight="1">
      <c r="A16" s="233" t="s">
        <v>37</v>
      </c>
      <c r="B16" s="239">
        <v>1011598</v>
      </c>
      <c r="C16" s="239">
        <f>+Español!C17</f>
        <v>958507</v>
      </c>
      <c r="D16" s="239">
        <v>886523</v>
      </c>
      <c r="E16" s="240">
        <v>819169</v>
      </c>
      <c r="F16" s="240">
        <v>736044</v>
      </c>
      <c r="G16" s="240">
        <f>+Español!G17</f>
        <v>701734</v>
      </c>
      <c r="H16" s="240">
        <f>+Español!H17</f>
        <v>646846</v>
      </c>
      <c r="I16" s="240">
        <f>+Español!I17</f>
        <v>616910</v>
      </c>
      <c r="J16" s="240">
        <f>+Español!J17</f>
        <v>616910</v>
      </c>
      <c r="K16" s="240">
        <f>+Español!K17</f>
        <v>573371</v>
      </c>
      <c r="L16" s="240">
        <v>573265</v>
      </c>
      <c r="M16" s="240">
        <v>532384</v>
      </c>
      <c r="N16" s="240">
        <v>475911</v>
      </c>
      <c r="O16" s="240">
        <v>489367</v>
      </c>
      <c r="P16" s="303"/>
    </row>
    <row r="17" spans="1:16" ht="15" customHeight="1">
      <c r="A17" s="337" t="s">
        <v>79</v>
      </c>
      <c r="B17" s="269">
        <v>5.5</v>
      </c>
      <c r="C17" s="269">
        <f>+Español!C18</f>
        <v>8.1</v>
      </c>
      <c r="D17" s="269">
        <v>8.1999999999999993</v>
      </c>
      <c r="E17" s="270">
        <v>11.3</v>
      </c>
      <c r="F17" s="270">
        <v>4.9000000000000004</v>
      </c>
      <c r="G17" s="270">
        <f>+Español!G18</f>
        <v>8.5</v>
      </c>
      <c r="H17" s="270">
        <f>+Español!H18</f>
        <v>4.9000000000000004</v>
      </c>
      <c r="I17" s="270">
        <f>+Español!I18</f>
        <v>7.6</v>
      </c>
      <c r="J17" s="270">
        <f>+Español!J18</f>
        <v>7.6</v>
      </c>
      <c r="K17" s="270" t="str">
        <f>+Español!K18</f>
        <v>NA</v>
      </c>
      <c r="L17" s="270">
        <v>7.7</v>
      </c>
      <c r="M17" s="270">
        <v>11.9</v>
      </c>
      <c r="N17" s="270" t="s">
        <v>130</v>
      </c>
      <c r="O17" s="270">
        <v>10.970593304126197</v>
      </c>
      <c r="P17" s="303"/>
    </row>
    <row r="18" spans="1:16" ht="15" customHeight="1">
      <c r="A18" s="263" t="s">
        <v>38</v>
      </c>
      <c r="B18" s="264">
        <v>245198</v>
      </c>
      <c r="C18" s="264">
        <f>+Español!C19</f>
        <v>231473</v>
      </c>
      <c r="D18" s="264">
        <v>210558</v>
      </c>
      <c r="E18" s="266">
        <v>191398</v>
      </c>
      <c r="F18" s="266">
        <v>171840</v>
      </c>
      <c r="G18" s="266">
        <f>+Español!G19</f>
        <v>162040</v>
      </c>
      <c r="H18" s="266">
        <f>+Español!H19</f>
        <v>148051</v>
      </c>
      <c r="I18" s="266">
        <f>+Español!I19</f>
        <v>141647</v>
      </c>
      <c r="J18" s="266">
        <f>+Español!J19</f>
        <v>141586</v>
      </c>
      <c r="K18" s="266">
        <f>+Español!K19</f>
        <v>131072</v>
      </c>
      <c r="L18" s="266">
        <v>127695</v>
      </c>
      <c r="M18" s="266">
        <v>117484</v>
      </c>
      <c r="N18" s="266">
        <v>102603</v>
      </c>
      <c r="O18" s="266">
        <v>107380</v>
      </c>
      <c r="P18" s="303"/>
    </row>
    <row r="19" spans="1:16" ht="15" customHeight="1">
      <c r="A19" s="334" t="s">
        <v>39</v>
      </c>
      <c r="B19" s="271">
        <v>24.2</v>
      </c>
      <c r="C19" s="271">
        <f>+Español!C20</f>
        <v>24.1</v>
      </c>
      <c r="D19" s="271">
        <v>23.8</v>
      </c>
      <c r="E19" s="272">
        <v>23.4</v>
      </c>
      <c r="F19" s="272">
        <v>23.3</v>
      </c>
      <c r="G19" s="272">
        <f>+Español!G20</f>
        <v>23.1</v>
      </c>
      <c r="H19" s="272">
        <f>+Español!H20</f>
        <v>22.9</v>
      </c>
      <c r="I19" s="272">
        <f>+Español!I20</f>
        <v>23</v>
      </c>
      <c r="J19" s="272">
        <f>+Español!J20</f>
        <v>23</v>
      </c>
      <c r="K19" s="272">
        <f>+Español!K20</f>
        <v>22.9</v>
      </c>
      <c r="L19" s="272">
        <v>22.3</v>
      </c>
      <c r="M19" s="272">
        <v>22.1</v>
      </c>
      <c r="N19" s="273">
        <v>21.6</v>
      </c>
      <c r="O19" s="273">
        <v>21.942632012375171</v>
      </c>
      <c r="P19" s="303"/>
    </row>
    <row r="20" spans="1:16" ht="15" customHeight="1">
      <c r="A20" s="263" t="s">
        <v>62</v>
      </c>
      <c r="B20" s="264">
        <v>168044</v>
      </c>
      <c r="C20" s="264">
        <f>+Español!C21</f>
        <v>156085</v>
      </c>
      <c r="D20" s="264">
        <v>136747</v>
      </c>
      <c r="E20" s="266">
        <v>124694</v>
      </c>
      <c r="F20" s="266">
        <v>110181</v>
      </c>
      <c r="G20" s="266">
        <f>+Español!G21</f>
        <v>105042</v>
      </c>
      <c r="H20" s="266">
        <f>+Español!H21</f>
        <v>94427</v>
      </c>
      <c r="I20" s="266">
        <f>+Español!I21</f>
        <v>90276</v>
      </c>
      <c r="J20" s="266">
        <f>+Español!J21</f>
        <v>92597</v>
      </c>
      <c r="K20" s="266">
        <f>+Español!K21</f>
        <v>86921</v>
      </c>
      <c r="L20" s="266">
        <v>83684</v>
      </c>
      <c r="M20" s="266">
        <v>77834</v>
      </c>
      <c r="N20" s="266">
        <v>69548</v>
      </c>
      <c r="O20" s="266">
        <v>72235</v>
      </c>
      <c r="P20" s="303"/>
    </row>
    <row r="21" spans="1:16" ht="15" customHeight="1">
      <c r="A21" s="334" t="s">
        <v>40</v>
      </c>
      <c r="B21" s="271">
        <v>16.600000000000001</v>
      </c>
      <c r="C21" s="271">
        <f>+Español!C22</f>
        <v>16.3</v>
      </c>
      <c r="D21" s="271">
        <v>15.4</v>
      </c>
      <c r="E21" s="272">
        <v>15.2</v>
      </c>
      <c r="F21" s="272">
        <v>15</v>
      </c>
      <c r="G21" s="272">
        <f>+Español!G22</f>
        <v>15</v>
      </c>
      <c r="H21" s="272">
        <f>+Español!H22</f>
        <v>14.6</v>
      </c>
      <c r="I21" s="272">
        <f>+Español!I22</f>
        <v>14.6</v>
      </c>
      <c r="J21" s="272">
        <f>+Español!J22</f>
        <v>15</v>
      </c>
      <c r="K21" s="272">
        <f>+Español!K22</f>
        <v>15.2</v>
      </c>
      <c r="L21" s="272">
        <v>14.6</v>
      </c>
      <c r="M21" s="272">
        <v>14.6</v>
      </c>
      <c r="N21" s="273">
        <v>14.6</v>
      </c>
      <c r="O21" s="273">
        <v>14.76090541454573</v>
      </c>
      <c r="P21" s="303"/>
    </row>
    <row r="22" spans="1:16" ht="15" customHeight="1">
      <c r="A22" s="263" t="s">
        <v>41</v>
      </c>
      <c r="B22" s="274">
        <v>78494</v>
      </c>
      <c r="C22" s="274">
        <f>+Español!C23</f>
        <v>77359</v>
      </c>
      <c r="D22" s="274">
        <v>73276</v>
      </c>
      <c r="E22" s="266">
        <v>68011</v>
      </c>
      <c r="F22" s="266">
        <v>62908</v>
      </c>
      <c r="G22" s="266">
        <f>+Español!G23</f>
        <v>57447</v>
      </c>
      <c r="H22" s="266">
        <f>+Español!H23</f>
        <v>54003</v>
      </c>
      <c r="I22" s="266">
        <f>+Español!I23</f>
        <v>51572</v>
      </c>
      <c r="J22" s="266">
        <f>+Español!J23</f>
        <v>49190</v>
      </c>
      <c r="K22" s="266">
        <f>+Español!K23</f>
        <v>43838</v>
      </c>
      <c r="L22" s="266">
        <v>43838</v>
      </c>
      <c r="M22" s="266">
        <v>39455</v>
      </c>
      <c r="N22" s="265">
        <v>32828</v>
      </c>
      <c r="O22" s="266">
        <v>34969</v>
      </c>
      <c r="P22" s="303"/>
    </row>
    <row r="23" spans="1:16" ht="15" customHeight="1">
      <c r="A23" s="335" t="s">
        <v>40</v>
      </c>
      <c r="B23" s="241">
        <v>7.8</v>
      </c>
      <c r="C23" s="242">
        <f>+Español!C24</f>
        <v>8.1</v>
      </c>
      <c r="D23" s="242">
        <f>+Español!D24</f>
        <v>8.3000000000000007</v>
      </c>
      <c r="E23" s="242">
        <f>+Español!E24</f>
        <v>8.3000000000000007</v>
      </c>
      <c r="F23" s="242">
        <f>+Español!F24</f>
        <v>8.5</v>
      </c>
      <c r="G23" s="242">
        <f>+Español!G24</f>
        <v>8.1999999999999993</v>
      </c>
      <c r="H23" s="242">
        <f>+Español!H24</f>
        <v>8.3000000000000007</v>
      </c>
      <c r="I23" s="242">
        <f>+Español!I24</f>
        <v>8.4</v>
      </c>
      <c r="J23" s="242">
        <f>+Español!J24</f>
        <v>8</v>
      </c>
      <c r="K23" s="242">
        <f>+Español!K24</f>
        <v>7.6</v>
      </c>
      <c r="L23" s="242">
        <v>7.6</v>
      </c>
      <c r="M23" s="242">
        <v>7.4110040872753498</v>
      </c>
      <c r="N23" s="242">
        <v>6.9</v>
      </c>
      <c r="O23" s="242">
        <v>7.1457617697964926</v>
      </c>
      <c r="P23" s="303"/>
    </row>
    <row r="24" spans="1:16" ht="15" customHeight="1">
      <c r="A24" s="336" t="s">
        <v>79</v>
      </c>
      <c r="B24" s="275">
        <v>1.5</v>
      </c>
      <c r="C24" s="276">
        <f>+Español!C25</f>
        <v>5.6</v>
      </c>
      <c r="D24" s="276">
        <f>+Español!D25</f>
        <v>7.7</v>
      </c>
      <c r="E24" s="276">
        <f>+Español!E25</f>
        <v>8.1</v>
      </c>
      <c r="F24" s="276">
        <f>+Español!F25</f>
        <v>9.5</v>
      </c>
      <c r="G24" s="276">
        <f>+Español!G25</f>
        <v>6.4</v>
      </c>
      <c r="H24" s="276">
        <f>+Español!H25</f>
        <v>9.8000000000000007</v>
      </c>
      <c r="I24" s="276" t="str">
        <f>+Español!I25</f>
        <v>NA</v>
      </c>
      <c r="J24" s="276">
        <f>+Español!J25</f>
        <v>12.2</v>
      </c>
      <c r="K24" s="276">
        <f>+Español!K25</f>
        <v>11.1</v>
      </c>
      <c r="L24" s="276">
        <v>11.1</v>
      </c>
      <c r="M24" s="268">
        <v>20.2</v>
      </c>
      <c r="N24" s="268" t="s">
        <v>130</v>
      </c>
      <c r="O24" s="268">
        <v>0.72877059569074731</v>
      </c>
      <c r="P24" s="303"/>
    </row>
    <row r="25" spans="1:16" ht="15" customHeight="1">
      <c r="A25" s="263" t="s">
        <v>42</v>
      </c>
      <c r="B25" s="274">
        <v>103447</v>
      </c>
      <c r="C25" s="274">
        <f>+Español!C26</f>
        <v>99998</v>
      </c>
      <c r="D25" s="274">
        <v>93853</v>
      </c>
      <c r="E25" s="266">
        <v>87370</v>
      </c>
      <c r="F25" s="266">
        <v>81214</v>
      </c>
      <c r="G25" s="266">
        <f>+Español!G26</f>
        <v>75387</v>
      </c>
      <c r="H25" s="266">
        <f>+Español!H26</f>
        <v>71005</v>
      </c>
      <c r="I25" s="266">
        <f>+Español!I26</f>
        <v>67148</v>
      </c>
      <c r="J25" s="266">
        <f>+Español!J26</f>
        <v>61747</v>
      </c>
      <c r="K25" s="266">
        <f>+Español!K26</f>
        <v>55482</v>
      </c>
      <c r="L25" s="266">
        <v>55482</v>
      </c>
      <c r="M25" s="266">
        <v>50149</v>
      </c>
      <c r="N25" s="266">
        <v>42592</v>
      </c>
      <c r="O25" s="266">
        <v>44993</v>
      </c>
    </row>
    <row r="26" spans="1:16" ht="15" customHeight="1">
      <c r="A26" s="334" t="s">
        <v>40</v>
      </c>
      <c r="B26" s="271">
        <v>10.199999999999999</v>
      </c>
      <c r="C26" s="271">
        <f>+Español!C27</f>
        <v>10.4</v>
      </c>
      <c r="D26" s="271">
        <v>10.6</v>
      </c>
      <c r="E26" s="273">
        <v>10.7</v>
      </c>
      <c r="F26" s="273">
        <v>11</v>
      </c>
      <c r="G26" s="273">
        <f>+Español!G27</f>
        <v>10.7</v>
      </c>
      <c r="H26" s="273">
        <f>+Español!H27</f>
        <v>11</v>
      </c>
      <c r="I26" s="273">
        <f>+Español!I27</f>
        <v>10.9</v>
      </c>
      <c r="J26" s="273">
        <f>+Español!J27</f>
        <v>10</v>
      </c>
      <c r="K26" s="273">
        <f>+Español!K27</f>
        <v>9.6999999999999993</v>
      </c>
      <c r="L26" s="273">
        <v>9.6999999999999993</v>
      </c>
      <c r="M26" s="273">
        <v>9.4197045741419725</v>
      </c>
      <c r="N26" s="273">
        <v>8.9</v>
      </c>
      <c r="O26" s="273">
        <v>9.1941222027639782</v>
      </c>
    </row>
    <row r="27" spans="1:16" ht="15" customHeight="1">
      <c r="A27" s="277" t="s">
        <v>120</v>
      </c>
      <c r="B27" s="278">
        <v>9617</v>
      </c>
      <c r="C27" s="278">
        <f>+Español!C28</f>
        <v>8428</v>
      </c>
      <c r="D27" s="278">
        <v>4669</v>
      </c>
      <c r="E27" s="280">
        <v>4645</v>
      </c>
      <c r="F27" s="280">
        <v>5612</v>
      </c>
      <c r="G27" s="280">
        <f>+Español!G28</f>
        <v>7983</v>
      </c>
      <c r="H27" s="279">
        <f>+Español!H28</f>
        <v>-4801</v>
      </c>
      <c r="I27" s="279">
        <f>+Español!I28</f>
        <v>-4242</v>
      </c>
      <c r="J27" s="279">
        <f>+Español!J28</f>
        <v>-330</v>
      </c>
      <c r="K27" s="279">
        <f>+Español!K28</f>
        <v>-548</v>
      </c>
      <c r="L27" s="279">
        <v>-548</v>
      </c>
      <c r="M27" s="279">
        <v>-323</v>
      </c>
      <c r="N27" s="280">
        <v>89</v>
      </c>
      <c r="O27" s="280">
        <v>55</v>
      </c>
    </row>
    <row r="28" spans="1:16" ht="15" customHeight="1">
      <c r="A28" s="277" t="s">
        <v>80</v>
      </c>
      <c r="B28" s="278">
        <v>68877</v>
      </c>
      <c r="C28" s="278">
        <f>+Español!C29</f>
        <v>68931</v>
      </c>
      <c r="D28" s="278">
        <v>68607</v>
      </c>
      <c r="E28" s="280">
        <v>63366</v>
      </c>
      <c r="F28" s="280">
        <v>57296</v>
      </c>
      <c r="G28" s="280">
        <f>+Español!G29</f>
        <v>49464</v>
      </c>
      <c r="H28" s="280">
        <f>+Español!H29</f>
        <v>49202</v>
      </c>
      <c r="I28" s="280">
        <f>+Español!I29</f>
        <v>47330</v>
      </c>
      <c r="J28" s="280">
        <f>+Español!J29</f>
        <v>48860</v>
      </c>
      <c r="K28" s="280">
        <f>+Español!K29</f>
        <v>43290</v>
      </c>
      <c r="L28" s="280">
        <v>43290</v>
      </c>
      <c r="M28" s="280">
        <v>39132</v>
      </c>
      <c r="N28" s="280">
        <v>32917</v>
      </c>
      <c r="O28" s="280">
        <v>35024</v>
      </c>
    </row>
    <row r="29" spans="1:16" ht="15" customHeight="1">
      <c r="A29" s="277" t="s">
        <v>43</v>
      </c>
      <c r="B29" s="278">
        <v>18986</v>
      </c>
      <c r="C29" s="278">
        <f>+Español!C30</f>
        <v>15104</v>
      </c>
      <c r="D29" s="278">
        <v>17017</v>
      </c>
      <c r="E29" s="280">
        <v>14392</v>
      </c>
      <c r="F29" s="280">
        <v>13158</v>
      </c>
      <c r="G29" s="280">
        <f>+Español!G30</f>
        <v>16029</v>
      </c>
      <c r="H29" s="280">
        <f>+Español!H30</f>
        <v>11304</v>
      </c>
      <c r="I29" s="280">
        <f>+Español!I30</f>
        <v>11724</v>
      </c>
      <c r="J29" s="280">
        <f>+Español!J30</f>
        <v>12107</v>
      </c>
      <c r="K29" s="280">
        <f>+Español!K30</f>
        <v>10900</v>
      </c>
      <c r="L29" s="280">
        <v>10900</v>
      </c>
      <c r="M29" s="280">
        <v>10623</v>
      </c>
      <c r="N29" s="280">
        <v>9473</v>
      </c>
      <c r="O29" s="280">
        <v>10087</v>
      </c>
    </row>
    <row r="30" spans="1:16" ht="15" customHeight="1">
      <c r="A30" s="277" t="s">
        <v>117</v>
      </c>
      <c r="B30" s="295">
        <v>0</v>
      </c>
      <c r="C30" s="295">
        <f>+Español!C31</f>
        <v>0</v>
      </c>
      <c r="D30" s="295">
        <v>0</v>
      </c>
      <c r="E30" s="295">
        <v>0</v>
      </c>
      <c r="F30" s="295">
        <v>0</v>
      </c>
      <c r="G30" s="295">
        <f>+Español!G31</f>
        <v>0</v>
      </c>
      <c r="H30" s="295">
        <f>+Español!H31</f>
        <v>0</v>
      </c>
      <c r="I30" s="295">
        <f>+Español!I31</f>
        <v>0</v>
      </c>
      <c r="J30" s="295">
        <f>+Español!J31</f>
        <v>0</v>
      </c>
      <c r="K30" s="280">
        <f>+Español!K31</f>
        <v>7475</v>
      </c>
      <c r="L30" s="280">
        <v>7475</v>
      </c>
      <c r="M30" s="280">
        <v>4842</v>
      </c>
      <c r="N30" s="280">
        <v>2935</v>
      </c>
      <c r="O30" s="280">
        <v>1442</v>
      </c>
    </row>
    <row r="31" spans="1:16" ht="15" customHeight="1">
      <c r="A31" s="263" t="s">
        <v>90</v>
      </c>
      <c r="B31" s="281">
        <v>49891</v>
      </c>
      <c r="C31" s="281">
        <f>+Español!C32</f>
        <v>53827</v>
      </c>
      <c r="D31" s="281">
        <v>51590</v>
      </c>
      <c r="E31" s="282">
        <v>48974</v>
      </c>
      <c r="F31" s="282">
        <v>44138</v>
      </c>
      <c r="G31" s="282">
        <f>+Español!G32</f>
        <v>33435</v>
      </c>
      <c r="H31" s="282">
        <f>+Español!H32</f>
        <v>37898</v>
      </c>
      <c r="I31" s="282">
        <f>+Español!I32</f>
        <v>35606</v>
      </c>
      <c r="J31" s="282">
        <f>+Español!J32</f>
        <v>36753</v>
      </c>
      <c r="K31" s="282">
        <f>+Español!K32</f>
        <v>39865</v>
      </c>
      <c r="L31" s="282">
        <v>39865</v>
      </c>
      <c r="M31" s="282">
        <v>33352</v>
      </c>
      <c r="N31" s="282">
        <v>26376</v>
      </c>
      <c r="O31" s="283">
        <v>26376</v>
      </c>
    </row>
    <row r="32" spans="1:16" ht="15" customHeight="1" thickBot="1">
      <c r="A32" s="337" t="s">
        <v>79</v>
      </c>
      <c r="B32" s="243">
        <v>-7.3</v>
      </c>
      <c r="C32" s="243">
        <f>+Español!C33</f>
        <v>4.3</v>
      </c>
      <c r="D32" s="243">
        <v>5.3</v>
      </c>
      <c r="E32" s="244">
        <v>11</v>
      </c>
      <c r="F32" s="244">
        <v>32</v>
      </c>
      <c r="G32" s="245">
        <f>+Español!G33</f>
        <v>-11.8</v>
      </c>
      <c r="H32" s="244">
        <f>+Español!H33</f>
        <v>3.1</v>
      </c>
      <c r="I32" s="244" t="str">
        <f>+Español!I33</f>
        <v>NA</v>
      </c>
      <c r="J32" s="245">
        <f>+Español!J33</f>
        <v>-7.8</v>
      </c>
      <c r="K32" s="244">
        <f>+Español!K33</f>
        <v>19.5</v>
      </c>
      <c r="L32" s="244">
        <v>19.5</v>
      </c>
      <c r="M32" s="244">
        <v>26.5</v>
      </c>
      <c r="N32" s="245">
        <v>-13.31098402681917</v>
      </c>
      <c r="O32" s="245">
        <v>-13.31098402681917</v>
      </c>
    </row>
    <row r="33" spans="1:15" ht="16">
      <c r="A33" s="237" t="s">
        <v>44</v>
      </c>
      <c r="B33" s="218"/>
      <c r="C33" s="218"/>
      <c r="D33" s="218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</row>
    <row r="34" spans="1:15" ht="15" customHeight="1">
      <c r="A34" s="233" t="s">
        <v>45</v>
      </c>
      <c r="B34" s="248">
        <v>28591</v>
      </c>
      <c r="C34" s="248">
        <f>+Español!C35</f>
        <v>36514</v>
      </c>
      <c r="D34" s="248">
        <v>40669</v>
      </c>
      <c r="E34" s="249">
        <v>47427</v>
      </c>
      <c r="F34" s="249">
        <v>42817</v>
      </c>
      <c r="G34" s="249">
        <f>+Español!G35</f>
        <v>35670</v>
      </c>
      <c r="H34" s="249">
        <f>+Español!H35</f>
        <v>30857</v>
      </c>
      <c r="I34" s="249">
        <f>+Español!I35</f>
        <v>38830</v>
      </c>
      <c r="J34" s="249">
        <f>+Español!J35</f>
        <v>38830</v>
      </c>
      <c r="K34" s="249">
        <f>+Español!K35</f>
        <v>35596</v>
      </c>
      <c r="L34" s="249">
        <v>35596</v>
      </c>
      <c r="M34" s="249">
        <v>27976</v>
      </c>
      <c r="N34" s="249">
        <v>24791</v>
      </c>
      <c r="O34" s="249">
        <v>24791</v>
      </c>
    </row>
    <row r="35" spans="1:15" ht="15" customHeight="1">
      <c r="A35" s="233" t="s">
        <v>46</v>
      </c>
      <c r="B35" s="248">
        <v>107451</v>
      </c>
      <c r="C35" s="248">
        <f>+Español!C36</f>
        <v>110695</v>
      </c>
      <c r="D35" s="248">
        <v>95088</v>
      </c>
      <c r="E35" s="249">
        <v>89462</v>
      </c>
      <c r="F35" s="249">
        <v>80317</v>
      </c>
      <c r="G35" s="249">
        <f>+Español!G36</f>
        <v>68360</v>
      </c>
      <c r="H35" s="249">
        <f>+Español!H36</f>
        <v>67553</v>
      </c>
      <c r="I35" s="249">
        <f>+Español!I36</f>
        <v>63344</v>
      </c>
      <c r="J35" s="249">
        <f>+Español!J36</f>
        <v>63344</v>
      </c>
      <c r="K35" s="249">
        <f>+Español!K36</f>
        <v>59463</v>
      </c>
      <c r="L35" s="249">
        <v>59463</v>
      </c>
      <c r="M35" s="249">
        <v>53665</v>
      </c>
      <c r="N35" s="249">
        <v>49749</v>
      </c>
      <c r="O35" s="249">
        <v>49749</v>
      </c>
    </row>
    <row r="36" spans="1:15" ht="15" customHeight="1">
      <c r="A36" s="233" t="s">
        <v>47</v>
      </c>
      <c r="B36" s="248">
        <v>58571</v>
      </c>
      <c r="C36" s="248">
        <f>+Español!C37</f>
        <v>54962.095999999998</v>
      </c>
      <c r="D36" s="248">
        <v>43887</v>
      </c>
      <c r="E36" s="249">
        <v>37671</v>
      </c>
      <c r="F36" s="249">
        <v>35269</v>
      </c>
      <c r="G36" s="249">
        <f>+Español!G37</f>
        <v>31401</v>
      </c>
      <c r="H36" s="249">
        <f>+Español!H37</f>
        <v>27179</v>
      </c>
      <c r="I36" s="249">
        <f>+Español!I37</f>
        <v>25891</v>
      </c>
      <c r="J36" s="249">
        <f>+Español!J37</f>
        <v>25144</v>
      </c>
      <c r="K36" s="249">
        <f>+Español!K37</f>
        <v>22742</v>
      </c>
      <c r="L36" s="249">
        <v>22742</v>
      </c>
      <c r="M36" s="249">
        <v>30881</v>
      </c>
      <c r="N36" s="249">
        <v>15831</v>
      </c>
      <c r="O36" s="249">
        <v>15831</v>
      </c>
    </row>
    <row r="37" spans="1:15" ht="15" customHeight="1">
      <c r="A37" s="233" t="s">
        <v>48</v>
      </c>
      <c r="B37" s="248">
        <v>262759</v>
      </c>
      <c r="C37" s="248">
        <f>+Español!C38</f>
        <v>249025</v>
      </c>
      <c r="D37" s="248">
        <v>222606</v>
      </c>
      <c r="E37" s="249">
        <v>208634</v>
      </c>
      <c r="F37" s="249">
        <v>200219</v>
      </c>
      <c r="G37" s="249">
        <f>+Español!G38</f>
        <v>191455</v>
      </c>
      <c r="H37" s="249">
        <f>+Español!H38</f>
        <v>188439</v>
      </c>
      <c r="I37" s="249">
        <f>+Español!I38</f>
        <v>177891</v>
      </c>
      <c r="J37" s="249">
        <f>+Español!J38</f>
        <v>144222</v>
      </c>
      <c r="K37" s="249">
        <f>+Español!K38</f>
        <v>140082</v>
      </c>
      <c r="L37" s="249">
        <v>140082</v>
      </c>
      <c r="M37" s="249">
        <v>136349</v>
      </c>
      <c r="N37" s="249">
        <v>130222</v>
      </c>
      <c r="O37" s="249">
        <v>130222</v>
      </c>
    </row>
    <row r="38" spans="1:15" ht="15" customHeight="1">
      <c r="A38" s="285" t="s">
        <v>73</v>
      </c>
      <c r="B38" s="284">
        <v>37901</v>
      </c>
      <c r="C38" s="284">
        <f>+Español!C39</f>
        <v>42696.904000000002</v>
      </c>
      <c r="D38" s="284">
        <v>34297</v>
      </c>
      <c r="E38" s="286">
        <v>35614</v>
      </c>
      <c r="F38" s="286">
        <v>35767</v>
      </c>
      <c r="G38" s="286">
        <f>+Español!G39</f>
        <v>34997</v>
      </c>
      <c r="H38" s="286">
        <f>+Español!H39</f>
        <v>35145</v>
      </c>
      <c r="I38" s="286">
        <f>+Español!I39</f>
        <v>34989</v>
      </c>
      <c r="J38" s="286">
        <f>+Español!J39</f>
        <v>34989</v>
      </c>
      <c r="K38" s="286">
        <f>+Español!K39</f>
        <v>37373</v>
      </c>
      <c r="L38" s="286">
        <v>37373</v>
      </c>
      <c r="M38" s="286">
        <v>39421</v>
      </c>
      <c r="N38" s="286">
        <v>33057</v>
      </c>
      <c r="O38" s="286">
        <v>33057</v>
      </c>
    </row>
    <row r="39" spans="1:15" ht="15" customHeight="1" thickBot="1">
      <c r="A39" s="233" t="s">
        <v>49</v>
      </c>
      <c r="B39" s="248">
        <v>495273</v>
      </c>
      <c r="C39" s="248">
        <f t="shared" ref="C39" si="0">SUM(C34:C38)</f>
        <v>493893</v>
      </c>
      <c r="D39" s="248">
        <v>436547</v>
      </c>
      <c r="E39" s="249">
        <v>418808</v>
      </c>
      <c r="F39" s="249">
        <v>394389</v>
      </c>
      <c r="G39" s="249">
        <f t="shared" ref="G39:K39" si="1">SUM(G34:G38)</f>
        <v>361883</v>
      </c>
      <c r="H39" s="249">
        <f t="shared" si="1"/>
        <v>349173</v>
      </c>
      <c r="I39" s="249">
        <f t="shared" si="1"/>
        <v>340945</v>
      </c>
      <c r="J39" s="249">
        <f t="shared" si="1"/>
        <v>306529</v>
      </c>
      <c r="K39" s="249">
        <f t="shared" si="1"/>
        <v>295256</v>
      </c>
      <c r="L39" s="249">
        <v>295256</v>
      </c>
      <c r="M39" s="249">
        <v>288292</v>
      </c>
      <c r="N39" s="249">
        <v>253650</v>
      </c>
      <c r="O39" s="249">
        <v>253650</v>
      </c>
    </row>
    <row r="40" spans="1:15">
      <c r="A40" s="316"/>
      <c r="B40" s="216"/>
      <c r="C40" s="216"/>
      <c r="D40" s="216"/>
      <c r="E40" s="226"/>
      <c r="F40" s="226">
        <v>34989</v>
      </c>
      <c r="G40" s="226">
        <v>34989</v>
      </c>
      <c r="H40" s="226">
        <v>34989</v>
      </c>
      <c r="I40" s="226">
        <v>34989</v>
      </c>
      <c r="J40" s="226">
        <v>34989</v>
      </c>
      <c r="K40" s="226"/>
      <c r="L40" s="226"/>
      <c r="M40" s="226"/>
      <c r="N40" s="226"/>
      <c r="O40" s="226"/>
    </row>
    <row r="41" spans="1:15" ht="15" customHeight="1">
      <c r="A41" s="233" t="s">
        <v>50</v>
      </c>
      <c r="B41" s="251">
        <v>123904</v>
      </c>
      <c r="C41" s="251">
        <f>+Español!C42</f>
        <v>121971</v>
      </c>
      <c r="D41" s="251">
        <v>114430</v>
      </c>
      <c r="E41" s="252">
        <v>98956</v>
      </c>
      <c r="F41" s="252">
        <v>96638</v>
      </c>
      <c r="G41" s="252">
        <f>+Español!G42</f>
        <v>92356</v>
      </c>
      <c r="H41" s="252">
        <f>+Español!H42</f>
        <v>87116</v>
      </c>
      <c r="I41" s="252">
        <f>+Español!I42</f>
        <v>85327</v>
      </c>
      <c r="J41" s="252">
        <f>+Español!J42</f>
        <v>85327</v>
      </c>
      <c r="K41" s="252">
        <f>+Español!K42</f>
        <v>80099</v>
      </c>
      <c r="L41" s="252">
        <v>80099</v>
      </c>
      <c r="M41" s="252">
        <v>65919</v>
      </c>
      <c r="N41" s="252">
        <v>56396</v>
      </c>
      <c r="O41" s="252">
        <v>56396</v>
      </c>
    </row>
    <row r="42" spans="1:15" ht="15" customHeight="1">
      <c r="A42" s="233" t="s">
        <v>51</v>
      </c>
      <c r="B42" s="251">
        <v>135789</v>
      </c>
      <c r="C42" s="251">
        <f>+Español!C43</f>
        <v>139047</v>
      </c>
      <c r="D42" s="251">
        <v>123031</v>
      </c>
      <c r="E42" s="252">
        <v>117384</v>
      </c>
      <c r="F42" s="252">
        <v>111869</v>
      </c>
      <c r="G42" s="252">
        <f>+Español!G43</f>
        <v>100408</v>
      </c>
      <c r="H42" s="252">
        <f>+Español!H43</f>
        <v>93912</v>
      </c>
      <c r="I42" s="252">
        <f>+Español!I43</f>
        <v>91038</v>
      </c>
      <c r="J42" s="252">
        <f>+Español!J43</f>
        <v>56288</v>
      </c>
      <c r="K42" s="252">
        <f>+Español!K43</f>
        <v>55623</v>
      </c>
      <c r="L42" s="252">
        <v>55623</v>
      </c>
      <c r="M42" s="252">
        <v>55347</v>
      </c>
      <c r="N42" s="252">
        <v>45433</v>
      </c>
      <c r="O42" s="252">
        <v>45433</v>
      </c>
    </row>
    <row r="43" spans="1:15" ht="15" customHeight="1">
      <c r="A43" s="233" t="s">
        <v>105</v>
      </c>
      <c r="B43" s="251">
        <v>235580</v>
      </c>
      <c r="C43" s="251">
        <f>+Español!C44</f>
        <v>232875</v>
      </c>
      <c r="D43" s="251">
        <v>199086</v>
      </c>
      <c r="E43" s="252">
        <v>202468</v>
      </c>
      <c r="F43" s="252">
        <v>185882</v>
      </c>
      <c r="G43" s="252">
        <f>+Español!G44</f>
        <v>169119</v>
      </c>
      <c r="H43" s="252">
        <f>+Español!H44</f>
        <v>168145</v>
      </c>
      <c r="I43" s="252">
        <f>+Español!I44</f>
        <v>164580</v>
      </c>
      <c r="J43" s="252">
        <f>+Español!J44</f>
        <v>164914</v>
      </c>
      <c r="K43" s="252">
        <f>+Español!K44</f>
        <v>159534</v>
      </c>
      <c r="L43" s="252">
        <v>159534</v>
      </c>
      <c r="M43" s="252">
        <v>167026</v>
      </c>
      <c r="N43" s="252">
        <v>151795</v>
      </c>
      <c r="O43" s="252">
        <v>151795</v>
      </c>
    </row>
    <row r="44" spans="1:15" ht="15" customHeight="1">
      <c r="A44" s="285" t="s">
        <v>74</v>
      </c>
      <c r="B44" s="306">
        <v>0</v>
      </c>
      <c r="C44" s="306">
        <v>0</v>
      </c>
      <c r="D44" s="306">
        <v>0</v>
      </c>
      <c r="E44" s="306">
        <v>0</v>
      </c>
      <c r="F44" s="306">
        <v>0</v>
      </c>
      <c r="G44" s="306">
        <v>0</v>
      </c>
      <c r="H44" s="306">
        <v>0</v>
      </c>
      <c r="I44" s="306">
        <v>0</v>
      </c>
      <c r="J44" s="306">
        <v>0</v>
      </c>
      <c r="K44" s="306">
        <v>0</v>
      </c>
      <c r="L44" s="306">
        <v>0</v>
      </c>
      <c r="M44" s="306">
        <v>0</v>
      </c>
      <c r="N44" s="307">
        <v>26</v>
      </c>
      <c r="O44" s="286">
        <v>26</v>
      </c>
    </row>
    <row r="45" spans="1:15" ht="15" customHeight="1">
      <c r="A45" s="233" t="s">
        <v>106</v>
      </c>
      <c r="B45" s="239"/>
      <c r="C45" s="239"/>
      <c r="D45" s="239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</row>
    <row r="46" spans="1:15" ht="15" customHeight="1" thickBot="1">
      <c r="A46" s="233" t="s">
        <v>74</v>
      </c>
      <c r="B46" s="239">
        <v>495273</v>
      </c>
      <c r="C46" s="239">
        <f t="shared" ref="C46" si="2">SUM(C41:C45)</f>
        <v>493893</v>
      </c>
      <c r="D46" s="239">
        <v>436547</v>
      </c>
      <c r="E46" s="240">
        <v>418808</v>
      </c>
      <c r="F46" s="240">
        <v>394389</v>
      </c>
      <c r="G46" s="240">
        <f t="shared" ref="G46:K46" si="3">SUM(G41:G45)</f>
        <v>361883</v>
      </c>
      <c r="H46" s="240">
        <f t="shared" si="3"/>
        <v>349173</v>
      </c>
      <c r="I46" s="240">
        <f t="shared" si="3"/>
        <v>340945</v>
      </c>
      <c r="J46" s="240">
        <f t="shared" si="3"/>
        <v>306529</v>
      </c>
      <c r="K46" s="240">
        <f t="shared" si="3"/>
        <v>295256</v>
      </c>
      <c r="L46" s="240">
        <v>295256</v>
      </c>
      <c r="M46" s="240">
        <v>288292</v>
      </c>
      <c r="N46" s="240">
        <v>253650</v>
      </c>
      <c r="O46" s="240">
        <v>253650</v>
      </c>
    </row>
    <row r="47" spans="1:15" ht="16">
      <c r="A47" s="237" t="s">
        <v>75</v>
      </c>
      <c r="B47" s="313"/>
      <c r="C47" s="312"/>
      <c r="D47" s="312"/>
      <c r="E47" s="314"/>
      <c r="F47" s="314"/>
      <c r="G47" s="314"/>
      <c r="H47" s="314"/>
      <c r="I47" s="315"/>
      <c r="J47" s="314"/>
      <c r="K47" s="314"/>
      <c r="L47" s="314"/>
      <c r="M47" s="314"/>
      <c r="N47" s="314"/>
      <c r="O47" s="314"/>
    </row>
    <row r="48" spans="1:15" ht="15" customHeight="1">
      <c r="A48" s="288" t="s">
        <v>60</v>
      </c>
      <c r="B48" s="289">
        <v>2698</v>
      </c>
      <c r="C48" s="289">
        <f>+Español!C49</f>
        <v>2553</v>
      </c>
      <c r="D48" s="289">
        <v>2419</v>
      </c>
      <c r="E48" s="299">
        <v>2292</v>
      </c>
      <c r="F48" s="299">
        <v>2198</v>
      </c>
      <c r="G48" s="299">
        <f>+Español!G49</f>
        <v>2088</v>
      </c>
      <c r="H48" s="299">
        <f>+Español!H49</f>
        <v>2035</v>
      </c>
      <c r="I48" s="299">
        <f>+Español!I49</f>
        <v>1910</v>
      </c>
      <c r="J48" s="299">
        <f>+Español!J49</f>
        <v>1910</v>
      </c>
      <c r="K48" s="299">
        <f>+Español!K49</f>
        <v>1820</v>
      </c>
      <c r="L48" s="299">
        <v>1820</v>
      </c>
      <c r="M48" s="299">
        <v>1763</v>
      </c>
      <c r="N48" s="299">
        <v>1719</v>
      </c>
      <c r="O48" s="299">
        <v>1719</v>
      </c>
    </row>
    <row r="49" spans="1:15" ht="15" customHeight="1">
      <c r="A49" s="277" t="s">
        <v>27</v>
      </c>
      <c r="B49" s="291">
        <v>338</v>
      </c>
      <c r="C49" s="291">
        <f>+Español!C50</f>
        <v>327</v>
      </c>
      <c r="D49" s="291">
        <v>316</v>
      </c>
      <c r="E49" s="300">
        <v>303</v>
      </c>
      <c r="F49" s="300">
        <v>294</v>
      </c>
      <c r="G49" s="300">
        <f>+Español!G50</f>
        <v>287</v>
      </c>
      <c r="H49" s="300">
        <f>+Español!H50</f>
        <v>280</v>
      </c>
      <c r="I49" s="300">
        <f>+Español!I50</f>
        <v>274</v>
      </c>
      <c r="J49" s="300">
        <f>+Español!J50</f>
        <v>274</v>
      </c>
      <c r="K49" s="300">
        <f>+Español!K50</f>
        <v>270</v>
      </c>
      <c r="L49" s="300">
        <v>270</v>
      </c>
      <c r="M49" s="300">
        <v>262</v>
      </c>
      <c r="N49" s="300">
        <v>256</v>
      </c>
      <c r="O49" s="300">
        <v>256</v>
      </c>
    </row>
    <row r="50" spans="1:15" ht="15" customHeight="1">
      <c r="A50" s="277" t="s">
        <v>28</v>
      </c>
      <c r="B50" s="291">
        <v>176</v>
      </c>
      <c r="C50" s="291">
        <f>+Español!C51</f>
        <v>173</v>
      </c>
      <c r="D50" s="291">
        <v>170</v>
      </c>
      <c r="E50" s="300">
        <v>167</v>
      </c>
      <c r="F50" s="300">
        <v>165</v>
      </c>
      <c r="G50" s="300">
        <f>+Español!G51</f>
        <v>164</v>
      </c>
      <c r="H50" s="300">
        <f>+Español!H51</f>
        <v>163</v>
      </c>
      <c r="I50" s="300">
        <f>+Español!I51</f>
        <v>163</v>
      </c>
      <c r="J50" s="300">
        <f>+Español!J51</f>
        <v>163</v>
      </c>
      <c r="K50" s="300">
        <f>+Español!K51</f>
        <v>162</v>
      </c>
      <c r="L50" s="300">
        <v>162</v>
      </c>
      <c r="M50" s="300">
        <v>160</v>
      </c>
      <c r="N50" s="300">
        <v>160</v>
      </c>
      <c r="O50" s="300">
        <v>160</v>
      </c>
    </row>
    <row r="51" spans="1:15" ht="15" customHeight="1">
      <c r="A51" s="277" t="s">
        <v>23</v>
      </c>
      <c r="B51" s="295">
        <v>0</v>
      </c>
      <c r="C51" s="295">
        <f>+Español!C52</f>
        <v>0</v>
      </c>
      <c r="D51" s="295">
        <v>0</v>
      </c>
      <c r="E51" s="295">
        <v>0</v>
      </c>
      <c r="F51" s="300">
        <v>14</v>
      </c>
      <c r="G51" s="300">
        <f>+Español!G52</f>
        <v>89</v>
      </c>
      <c r="H51" s="300">
        <f>+Español!H52</f>
        <v>93</v>
      </c>
      <c r="I51" s="300">
        <f>+Español!I52</f>
        <v>91</v>
      </c>
      <c r="J51" s="300">
        <f>+Español!J52</f>
        <v>91</v>
      </c>
      <c r="K51" s="300">
        <f>+Español!K52</f>
        <v>94</v>
      </c>
      <c r="L51" s="300">
        <v>94</v>
      </c>
      <c r="M51" s="300">
        <v>96</v>
      </c>
      <c r="N51" s="300">
        <v>95</v>
      </c>
      <c r="O51" s="300">
        <v>95</v>
      </c>
    </row>
    <row r="52" spans="1:15" ht="15" customHeight="1">
      <c r="A52" s="277" t="s">
        <v>154</v>
      </c>
      <c r="B52" s="293">
        <v>104</v>
      </c>
      <c r="C52" s="293">
        <f>+Español!C53</f>
        <v>101</v>
      </c>
      <c r="D52" s="293">
        <v>102</v>
      </c>
      <c r="E52" s="293">
        <v>101</v>
      </c>
      <c r="F52" s="294">
        <v>85</v>
      </c>
      <c r="G52" s="294">
        <f>+Español!G53</f>
        <v>6</v>
      </c>
      <c r="H52" s="295">
        <v>0</v>
      </c>
      <c r="I52" s="295">
        <f>+Español!I53</f>
        <v>0</v>
      </c>
      <c r="J52" s="295">
        <f>+Español!J53</f>
        <v>0</v>
      </c>
      <c r="K52" s="295">
        <f>+Español!K53</f>
        <v>0</v>
      </c>
      <c r="L52" s="295">
        <v>0</v>
      </c>
      <c r="M52" s="295">
        <v>0</v>
      </c>
      <c r="N52" s="295">
        <v>0</v>
      </c>
      <c r="O52" s="295">
        <v>0</v>
      </c>
    </row>
    <row r="53" spans="1:15" ht="15" customHeight="1">
      <c r="A53" s="277" t="s">
        <v>24</v>
      </c>
      <c r="B53" s="295">
        <v>0</v>
      </c>
      <c r="C53" s="295">
        <f>+Español!C54</f>
        <v>0</v>
      </c>
      <c r="D53" s="295">
        <v>0</v>
      </c>
      <c r="E53" s="295">
        <v>0</v>
      </c>
      <c r="F53" s="295">
        <v>0</v>
      </c>
      <c r="G53" s="295">
        <f>+Español!G54</f>
        <v>0</v>
      </c>
      <c r="H53" s="295">
        <f>+Español!H54</f>
        <v>0</v>
      </c>
      <c r="I53" s="295">
        <f>+Español!I54</f>
        <v>0</v>
      </c>
      <c r="J53" s="295">
        <f>+Español!J54</f>
        <v>0</v>
      </c>
      <c r="K53" s="295">
        <f>+Español!K54</f>
        <v>0</v>
      </c>
      <c r="L53" s="295">
        <v>0</v>
      </c>
      <c r="M53" s="295">
        <v>0</v>
      </c>
      <c r="N53" s="296">
        <v>117</v>
      </c>
      <c r="O53" s="292">
        <v>117</v>
      </c>
    </row>
    <row r="54" spans="1:15" ht="15" customHeight="1">
      <c r="A54" s="277" t="s">
        <v>107</v>
      </c>
      <c r="B54" s="295">
        <v>0</v>
      </c>
      <c r="C54" s="295">
        <f>+Español!C55</f>
        <v>0</v>
      </c>
      <c r="D54" s="295">
        <v>0</v>
      </c>
      <c r="E54" s="295">
        <v>0</v>
      </c>
      <c r="F54" s="295">
        <v>0</v>
      </c>
      <c r="G54" s="295">
        <f>+Español!G55</f>
        <v>0</v>
      </c>
      <c r="H54" s="295">
        <f>+Español!H55</f>
        <v>0</v>
      </c>
      <c r="I54" s="295">
        <f>+Español!I55</f>
        <v>0</v>
      </c>
      <c r="J54" s="295">
        <f>+Español!J55</f>
        <v>0</v>
      </c>
      <c r="K54" s="292">
        <f>+Español!K55</f>
        <v>10</v>
      </c>
      <c r="L54" s="292">
        <v>10</v>
      </c>
      <c r="M54" s="292">
        <v>10</v>
      </c>
      <c r="N54" s="292">
        <v>10</v>
      </c>
      <c r="O54" s="292">
        <v>10</v>
      </c>
    </row>
    <row r="55" spans="1:15" ht="15" customHeight="1">
      <c r="A55" s="297" t="s">
        <v>144</v>
      </c>
      <c r="B55" s="298">
        <v>0</v>
      </c>
      <c r="C55" s="298">
        <f>+Español!C56</f>
        <v>0</v>
      </c>
      <c r="D55" s="298">
        <v>0</v>
      </c>
      <c r="E55" s="298">
        <v>0</v>
      </c>
      <c r="F55" s="298">
        <v>0</v>
      </c>
      <c r="G55" s="298">
        <f>+Español!G56</f>
        <v>0</v>
      </c>
      <c r="H55" s="298">
        <f>+Español!H56</f>
        <v>0</v>
      </c>
      <c r="I55" s="298">
        <f>+Español!I56</f>
        <v>0</v>
      </c>
      <c r="J55" s="298">
        <f>+Español!J56</f>
        <v>0</v>
      </c>
      <c r="K55" s="298">
        <f>+Español!K56</f>
        <v>0</v>
      </c>
      <c r="L55" s="298">
        <v>0</v>
      </c>
      <c r="M55" s="298">
        <v>0</v>
      </c>
      <c r="N55" s="298">
        <v>0</v>
      </c>
      <c r="O55" s="298">
        <v>0</v>
      </c>
    </row>
    <row r="56" spans="1:15" ht="15" customHeight="1" thickBot="1">
      <c r="A56" s="287" t="s">
        <v>63</v>
      </c>
      <c r="B56" s="239">
        <v>3316</v>
      </c>
      <c r="C56" s="239">
        <f t="shared" ref="C56" si="4">SUM(C48:C55)</f>
        <v>3154</v>
      </c>
      <c r="D56" s="239">
        <v>3007</v>
      </c>
      <c r="E56" s="240">
        <v>2863</v>
      </c>
      <c r="F56" s="240">
        <v>2756</v>
      </c>
      <c r="G56" s="240">
        <f t="shared" ref="G56:K56" si="5">SUM(G48:G55)</f>
        <v>2634</v>
      </c>
      <c r="H56" s="240">
        <f t="shared" si="5"/>
        <v>2571</v>
      </c>
      <c r="I56" s="240">
        <f t="shared" si="5"/>
        <v>2438</v>
      </c>
      <c r="J56" s="240">
        <f t="shared" si="5"/>
        <v>2438</v>
      </c>
      <c r="K56" s="240">
        <f t="shared" si="5"/>
        <v>2356</v>
      </c>
      <c r="L56" s="240">
        <v>2356</v>
      </c>
      <c r="M56" s="240">
        <v>2291</v>
      </c>
      <c r="N56" s="240">
        <v>2357</v>
      </c>
      <c r="O56" s="240">
        <v>2357</v>
      </c>
    </row>
    <row r="57" spans="1:15" ht="16">
      <c r="A57" s="237" t="s">
        <v>94</v>
      </c>
      <c r="B57" s="308"/>
      <c r="C57" s="219"/>
      <c r="D57" s="219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</row>
    <row r="58" spans="1:15" ht="15" customHeight="1">
      <c r="A58" s="288" t="s">
        <v>82</v>
      </c>
      <c r="B58" s="289">
        <v>636</v>
      </c>
      <c r="C58" s="289">
        <f>+Español!C59</f>
        <v>618</v>
      </c>
      <c r="D58" s="289">
        <v>595</v>
      </c>
      <c r="E58" s="290">
        <v>583</v>
      </c>
      <c r="F58" s="290">
        <v>572</v>
      </c>
      <c r="G58" s="290">
        <f>+Español!G59</f>
        <v>563</v>
      </c>
      <c r="H58" s="290">
        <f>+Español!H59</f>
        <v>549</v>
      </c>
      <c r="I58" s="290">
        <f>+Español!I59</f>
        <v>540</v>
      </c>
      <c r="J58" s="290">
        <f>+Español!J59</f>
        <v>540</v>
      </c>
      <c r="K58" s="290">
        <f>+Español!K59</f>
        <v>522</v>
      </c>
      <c r="L58" s="290">
        <v>522</v>
      </c>
      <c r="M58" s="290">
        <v>495</v>
      </c>
      <c r="N58" s="290">
        <v>484</v>
      </c>
      <c r="O58" s="290">
        <v>484</v>
      </c>
    </row>
    <row r="59" spans="1:15" ht="15" customHeight="1">
      <c r="A59" s="277" t="s">
        <v>99</v>
      </c>
      <c r="B59" s="291">
        <v>99</v>
      </c>
      <c r="C59" s="291">
        <f>+Español!C60</f>
        <v>98</v>
      </c>
      <c r="D59" s="291">
        <v>98</v>
      </c>
      <c r="E59" s="292">
        <v>98</v>
      </c>
      <c r="F59" s="292">
        <v>98</v>
      </c>
      <c r="G59" s="292">
        <f>+Español!G60</f>
        <v>100</v>
      </c>
      <c r="H59" s="292">
        <f>+Español!H60</f>
        <v>99</v>
      </c>
      <c r="I59" s="292">
        <f>+Español!I60</f>
        <v>97</v>
      </c>
      <c r="J59" s="292">
        <f>+Español!J60</f>
        <v>97</v>
      </c>
      <c r="K59" s="292">
        <f>+Español!K60</f>
        <v>94</v>
      </c>
      <c r="L59" s="292">
        <v>94</v>
      </c>
      <c r="M59" s="292">
        <v>92</v>
      </c>
      <c r="N59" s="292">
        <v>99</v>
      </c>
      <c r="O59" s="292">
        <v>99</v>
      </c>
    </row>
    <row r="60" spans="1:15" ht="15" customHeight="1">
      <c r="A60" s="277" t="s">
        <v>70</v>
      </c>
      <c r="B60" s="291">
        <v>175</v>
      </c>
      <c r="C60" s="291">
        <f>+Español!C61</f>
        <v>172</v>
      </c>
      <c r="D60" s="291">
        <v>167</v>
      </c>
      <c r="E60" s="292">
        <v>165</v>
      </c>
      <c r="F60" s="292">
        <v>158</v>
      </c>
      <c r="G60" s="292">
        <f>+Español!G61</f>
        <v>157</v>
      </c>
      <c r="H60" s="292">
        <f>+Español!H61</f>
        <v>155</v>
      </c>
      <c r="I60" s="292">
        <f>+Español!I61</f>
        <v>143</v>
      </c>
      <c r="J60" s="292">
        <f>+Español!J61</f>
        <v>143</v>
      </c>
      <c r="K60" s="292">
        <f>+Español!K61</f>
        <v>133</v>
      </c>
      <c r="L60" s="292">
        <v>133</v>
      </c>
      <c r="M60" s="292">
        <v>117</v>
      </c>
      <c r="N60" s="292">
        <v>102</v>
      </c>
      <c r="O60" s="292">
        <v>102</v>
      </c>
    </row>
    <row r="61" spans="1:15" ht="15" customHeight="1">
      <c r="A61" s="277" t="s">
        <v>132</v>
      </c>
      <c r="B61" s="291">
        <v>39</v>
      </c>
      <c r="C61" s="291">
        <f>+Español!C62</f>
        <v>37</v>
      </c>
      <c r="D61" s="291">
        <v>36</v>
      </c>
      <c r="E61" s="292">
        <v>36</v>
      </c>
      <c r="F61" s="292">
        <v>36</v>
      </c>
      <c r="G61" s="292">
        <f>+Español!G62</f>
        <v>35</v>
      </c>
      <c r="H61" s="292">
        <f>+Español!H62</f>
        <v>33</v>
      </c>
      <c r="I61" s="292">
        <f>+Español!I62</f>
        <v>31</v>
      </c>
      <c r="J61" s="292">
        <f>+Español!J62</f>
        <v>31</v>
      </c>
      <c r="K61" s="292">
        <f>+Español!K62</f>
        <v>29</v>
      </c>
      <c r="L61" s="292">
        <v>29</v>
      </c>
      <c r="M61" s="292">
        <v>27</v>
      </c>
      <c r="N61" s="292">
        <v>24</v>
      </c>
      <c r="O61" s="292">
        <v>24</v>
      </c>
    </row>
    <row r="62" spans="1:15" ht="15" customHeight="1">
      <c r="A62" s="297" t="s">
        <v>81</v>
      </c>
      <c r="B62" s="298">
        <v>0</v>
      </c>
      <c r="C62" s="298">
        <f>+Español!C63</f>
        <v>0</v>
      </c>
      <c r="D62" s="298">
        <v>0</v>
      </c>
      <c r="E62" s="298">
        <v>0</v>
      </c>
      <c r="F62" s="298">
        <v>0</v>
      </c>
      <c r="G62" s="298">
        <f>+Español!G63</f>
        <v>0</v>
      </c>
      <c r="H62" s="298">
        <f>+Español!H63</f>
        <v>0</v>
      </c>
      <c r="I62" s="298">
        <f>+Español!I63</f>
        <v>0</v>
      </c>
      <c r="J62" s="298">
        <f>+Español!J63</f>
        <v>0</v>
      </c>
      <c r="K62" s="298">
        <f>+Español!K63</f>
        <v>0</v>
      </c>
      <c r="L62" s="298">
        <v>0</v>
      </c>
      <c r="M62" s="298">
        <v>0</v>
      </c>
      <c r="N62" s="298">
        <v>0</v>
      </c>
      <c r="O62" s="298">
        <v>0</v>
      </c>
    </row>
    <row r="63" spans="1:15" ht="15" customHeight="1" thickBot="1">
      <c r="A63" s="287" t="s">
        <v>63</v>
      </c>
      <c r="B63" s="246">
        <v>949</v>
      </c>
      <c r="C63" s="246">
        <f t="shared" ref="C63" si="6">SUM(C58:C62)</f>
        <v>925</v>
      </c>
      <c r="D63" s="246">
        <v>896</v>
      </c>
      <c r="E63" s="246">
        <v>882</v>
      </c>
      <c r="F63" s="246">
        <v>864</v>
      </c>
      <c r="G63" s="246">
        <f t="shared" ref="G63:K63" si="7">SUM(G58:G62)</f>
        <v>855</v>
      </c>
      <c r="H63" s="246">
        <f t="shared" si="7"/>
        <v>836</v>
      </c>
      <c r="I63" s="246">
        <f t="shared" si="7"/>
        <v>811</v>
      </c>
      <c r="J63" s="246">
        <f t="shared" si="7"/>
        <v>811</v>
      </c>
      <c r="K63" s="246">
        <f t="shared" si="7"/>
        <v>778</v>
      </c>
      <c r="L63" s="246">
        <v>778</v>
      </c>
      <c r="M63" s="246">
        <v>731</v>
      </c>
      <c r="N63" s="246">
        <v>709</v>
      </c>
      <c r="O63" s="246">
        <v>709</v>
      </c>
    </row>
    <row r="64" spans="1:15" ht="16">
      <c r="A64" s="238" t="s">
        <v>91</v>
      </c>
      <c r="B64" s="219"/>
      <c r="C64" s="219"/>
      <c r="D64" s="219"/>
      <c r="E64" s="219"/>
      <c r="F64" s="219"/>
      <c r="G64" s="219"/>
      <c r="H64" s="219"/>
      <c r="I64" s="219"/>
      <c r="J64" s="219"/>
      <c r="K64" s="219"/>
      <c r="L64" s="219"/>
      <c r="M64" s="219"/>
      <c r="N64" s="219"/>
      <c r="O64" s="219"/>
    </row>
    <row r="65" spans="1:15" ht="15" customHeight="1">
      <c r="A65" s="288" t="s">
        <v>95</v>
      </c>
      <c r="B65" s="302">
        <v>0</v>
      </c>
      <c r="C65" s="302">
        <v>0</v>
      </c>
      <c r="D65" s="302">
        <v>0</v>
      </c>
      <c r="E65" s="302">
        <v>0</v>
      </c>
      <c r="F65" s="302">
        <v>0</v>
      </c>
      <c r="G65" s="302">
        <f>+Español!G66</f>
        <v>0</v>
      </c>
      <c r="H65" s="302">
        <f>+Español!H66</f>
        <v>0</v>
      </c>
      <c r="I65" s="302">
        <f>+Español!I66</f>
        <v>0</v>
      </c>
      <c r="J65" s="302">
        <f>+Español!J66</f>
        <v>0</v>
      </c>
      <c r="K65" s="302">
        <f>+Español!K66</f>
        <v>0</v>
      </c>
      <c r="L65" s="302">
        <v>0</v>
      </c>
      <c r="M65" s="302">
        <v>0</v>
      </c>
      <c r="N65" s="302">
        <v>0</v>
      </c>
      <c r="O65" s="302">
        <v>0</v>
      </c>
    </row>
    <row r="66" spans="1:15" ht="15" thickBot="1">
      <c r="A66" s="228"/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9"/>
      <c r="N66" s="229"/>
      <c r="O66" s="229"/>
    </row>
    <row r="67" spans="1:15" ht="16">
      <c r="A67" s="237" t="s">
        <v>52</v>
      </c>
      <c r="B67" s="309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  <c r="N67" s="226"/>
      <c r="O67" s="226"/>
    </row>
    <row r="68" spans="1:15" ht="15" customHeight="1">
      <c r="A68" s="285" t="s">
        <v>53</v>
      </c>
      <c r="B68" s="319">
        <v>240779</v>
      </c>
      <c r="C68" s="319">
        <f>+Español!C69</f>
        <v>241172</v>
      </c>
      <c r="D68" s="319">
        <v>237605</v>
      </c>
      <c r="E68" s="320">
        <v>233594</v>
      </c>
      <c r="F68" s="320">
        <v>231259</v>
      </c>
      <c r="G68" s="320">
        <f>+Español!G69</f>
        <v>231271</v>
      </c>
      <c r="H68" s="320">
        <f>+Español!H69</f>
        <v>238972</v>
      </c>
      <c r="I68" s="320">
        <f>+Español!I69</f>
        <v>234431</v>
      </c>
      <c r="J68" s="320">
        <f>+Español!J69</f>
        <v>234431</v>
      </c>
      <c r="K68" s="320">
        <f>+Español!K69</f>
        <v>237055</v>
      </c>
      <c r="L68" s="320">
        <v>237055</v>
      </c>
      <c r="M68" s="320" t="s">
        <v>172</v>
      </c>
      <c r="N68" s="320">
        <v>231996</v>
      </c>
      <c r="O68" s="320">
        <v>231996</v>
      </c>
    </row>
    <row r="69" spans="1:15" ht="15" customHeight="1">
      <c r="A69" s="318" t="s">
        <v>166</v>
      </c>
      <c r="B69" s="321">
        <v>56.13</v>
      </c>
      <c r="C69" s="321">
        <f>+Español!C70</f>
        <v>54.89</v>
      </c>
      <c r="D69" s="321">
        <v>71.569999999999993</v>
      </c>
      <c r="E69" s="322">
        <v>68.59</v>
      </c>
      <c r="F69" s="322">
        <v>76.09</v>
      </c>
      <c r="G69" s="322">
        <f>+Español!G70</f>
        <v>55.98</v>
      </c>
      <c r="H69" s="322">
        <f>+Español!H70</f>
        <v>54.15</v>
      </c>
      <c r="I69" s="322">
        <f>+Español!I70</f>
        <v>49.97</v>
      </c>
      <c r="J69" s="322">
        <f>+Español!J70</f>
        <v>49.97</v>
      </c>
      <c r="K69" s="322">
        <f>+Español!K70</f>
        <v>48.19</v>
      </c>
      <c r="L69" s="322">
        <v>48.19</v>
      </c>
      <c r="M69" s="322">
        <v>37.049999999999997</v>
      </c>
      <c r="N69" s="322">
        <v>43.49</v>
      </c>
      <c r="O69" s="322">
        <v>43.49</v>
      </c>
    </row>
    <row r="70" spans="1:15" ht="15" customHeight="1">
      <c r="A70" s="318" t="s">
        <v>165</v>
      </c>
      <c r="B70" s="323">
        <v>17292</v>
      </c>
      <c r="C70" s="323">
        <f>+Español!C71</f>
        <v>17446</v>
      </c>
      <c r="D70" s="323">
        <v>17446</v>
      </c>
      <c r="E70" s="324">
        <v>17461</v>
      </c>
      <c r="F70" s="324">
        <v>17461</v>
      </c>
      <c r="G70" s="324">
        <f>+Español!G71</f>
        <v>17461</v>
      </c>
      <c r="H70" s="324">
        <f>+Español!H71</f>
        <v>17461</v>
      </c>
      <c r="I70" s="324">
        <f>+Español!I71</f>
        <v>17461</v>
      </c>
      <c r="J70" s="324">
        <f>+Español!J71</f>
        <v>17461</v>
      </c>
      <c r="K70" s="324">
        <f>+Español!K71</f>
        <v>17461</v>
      </c>
      <c r="L70" s="324">
        <v>17461</v>
      </c>
      <c r="M70" s="324">
        <v>17461</v>
      </c>
      <c r="N70" s="324">
        <v>17461</v>
      </c>
      <c r="O70" s="324">
        <v>17461</v>
      </c>
    </row>
    <row r="71" spans="1:15" ht="15" customHeight="1">
      <c r="A71" s="318" t="s">
        <v>54</v>
      </c>
      <c r="B71" s="325">
        <f>+B70*B69</f>
        <v>970599.96000000008</v>
      </c>
      <c r="C71" s="325">
        <f>+Español!C72</f>
        <v>957610.94000000006</v>
      </c>
      <c r="D71" s="325">
        <v>1248610.22</v>
      </c>
      <c r="E71" s="326">
        <v>1197649.99</v>
      </c>
      <c r="F71" s="326">
        <v>1328607.49</v>
      </c>
      <c r="G71" s="326">
        <f>+Español!G72</f>
        <v>977466.77999999991</v>
      </c>
      <c r="H71" s="326">
        <f>+Español!H72</f>
        <v>945513.15</v>
      </c>
      <c r="I71" s="326">
        <f>+Español!I72</f>
        <v>872526.16999999993</v>
      </c>
      <c r="J71" s="326">
        <f>+Español!J72</f>
        <v>872526.16999999993</v>
      </c>
      <c r="K71" s="326">
        <f>+Español!K72</f>
        <v>841445.59</v>
      </c>
      <c r="L71" s="326">
        <v>841445.59</v>
      </c>
      <c r="M71" s="326">
        <v>646930.04999999993</v>
      </c>
      <c r="N71" s="326">
        <v>759378.89</v>
      </c>
      <c r="O71" s="326">
        <v>759378.89</v>
      </c>
    </row>
    <row r="72" spans="1:15" ht="15" customHeight="1">
      <c r="A72" s="318" t="s">
        <v>164</v>
      </c>
      <c r="B72" s="327">
        <v>2.8730000000000002</v>
      </c>
      <c r="C72" s="327">
        <f>+Español!C73</f>
        <v>3.085</v>
      </c>
      <c r="D72" s="327">
        <v>2.9550000000000001</v>
      </c>
      <c r="E72" s="328">
        <v>2.8050000000000002</v>
      </c>
      <c r="F72" s="328">
        <v>2.528</v>
      </c>
      <c r="G72" s="328">
        <f>+Español!G73</f>
        <v>1.915</v>
      </c>
      <c r="H72" s="328">
        <f>+Español!H73</f>
        <v>2.17</v>
      </c>
      <c r="I72" s="328">
        <f>+Español!I73</f>
        <v>2.105</v>
      </c>
      <c r="J72" s="328">
        <f>+Español!J73</f>
        <v>2.105</v>
      </c>
      <c r="K72" s="328">
        <f>+Español!K73</f>
        <v>2.2829999999999999</v>
      </c>
      <c r="L72" s="328">
        <v>2.2829999999999999</v>
      </c>
      <c r="M72" s="328">
        <v>1.91</v>
      </c>
      <c r="N72" s="328">
        <v>1.508</v>
      </c>
      <c r="O72" s="328">
        <v>1.508</v>
      </c>
    </row>
    <row r="73" spans="1:15" ht="15" customHeight="1">
      <c r="A73" s="318" t="s">
        <v>55</v>
      </c>
      <c r="B73" s="329">
        <v>28923</v>
      </c>
      <c r="C73" s="329">
        <f>+Español!C74</f>
        <v>37399.451999999997</v>
      </c>
      <c r="D73" s="329">
        <v>46348.607000000004</v>
      </c>
      <c r="E73" s="330">
        <v>29558</v>
      </c>
      <c r="F73" s="330">
        <v>28189</v>
      </c>
      <c r="G73" s="330">
        <f>+Español!G74</f>
        <v>30934</v>
      </c>
      <c r="H73" s="330">
        <f>+Español!H74</f>
        <v>35957</v>
      </c>
      <c r="I73" s="330">
        <f>+Español!I74</f>
        <v>25582</v>
      </c>
      <c r="J73" s="330">
        <f>+Español!J74</f>
        <v>25582</v>
      </c>
      <c r="K73" s="330">
        <f>+Español!K74</f>
        <v>42756</v>
      </c>
      <c r="L73" s="330">
        <v>42756</v>
      </c>
      <c r="M73" s="330">
        <v>28972</v>
      </c>
      <c r="N73" s="330">
        <v>31562</v>
      </c>
      <c r="O73" s="330">
        <v>31562</v>
      </c>
    </row>
    <row r="74" spans="1:15" ht="15" customHeight="1">
      <c r="A74" s="318" t="s">
        <v>163</v>
      </c>
      <c r="B74" s="331">
        <v>154</v>
      </c>
      <c r="C74" s="301">
        <f>+Español!C75</f>
        <v>0</v>
      </c>
      <c r="D74" s="331">
        <v>15.080454</v>
      </c>
      <c r="E74" s="301">
        <v>0</v>
      </c>
      <c r="F74" s="301">
        <v>0</v>
      </c>
      <c r="G74" s="301">
        <f>+Español!G75</f>
        <v>0</v>
      </c>
      <c r="H74" s="301">
        <f>+Español!H75</f>
        <v>0</v>
      </c>
      <c r="I74" s="301">
        <f>+Español!I75</f>
        <v>0</v>
      </c>
      <c r="J74" s="301">
        <f>+Español!J75</f>
        <v>0</v>
      </c>
      <c r="K74" s="301">
        <f>+Español!K75</f>
        <v>0</v>
      </c>
      <c r="L74" s="301">
        <v>0</v>
      </c>
      <c r="M74" s="301">
        <v>0</v>
      </c>
      <c r="N74" s="331">
        <v>47</v>
      </c>
      <c r="O74" s="331">
        <v>47</v>
      </c>
    </row>
    <row r="75" spans="1:15" ht="15" customHeight="1" thickBot="1">
      <c r="A75" s="311" t="s">
        <v>56</v>
      </c>
      <c r="B75" s="332">
        <v>8800</v>
      </c>
      <c r="C75" s="310">
        <f>+Español!C76</f>
        <v>0</v>
      </c>
      <c r="D75" s="332">
        <v>987.64200000000005</v>
      </c>
      <c r="E75" s="310">
        <v>0</v>
      </c>
      <c r="F75" s="310">
        <v>0</v>
      </c>
      <c r="G75" s="310">
        <f>+Español!G76</f>
        <v>0</v>
      </c>
      <c r="H75" s="310">
        <f>+Español!H76</f>
        <v>0</v>
      </c>
      <c r="I75" s="310">
        <f>+Español!I76</f>
        <v>0</v>
      </c>
      <c r="J75" s="310">
        <f>+Español!J76</f>
        <v>0</v>
      </c>
      <c r="K75" s="310">
        <f>+Español!K76</f>
        <v>0</v>
      </c>
      <c r="L75" s="310">
        <v>0</v>
      </c>
      <c r="M75" s="310">
        <v>0</v>
      </c>
      <c r="N75" s="333">
        <v>1825</v>
      </c>
      <c r="O75" s="333">
        <v>1825</v>
      </c>
    </row>
    <row r="76" spans="1:15" ht="12.75" customHeight="1">
      <c r="A76" s="235" t="s">
        <v>157</v>
      </c>
      <c r="B76" s="220"/>
      <c r="C76" s="220"/>
      <c r="D76" s="220"/>
      <c r="E76" s="221"/>
      <c r="F76" s="221"/>
      <c r="G76" s="221"/>
      <c r="H76" s="221"/>
      <c r="I76" s="221"/>
      <c r="J76" s="221"/>
      <c r="K76" s="221"/>
      <c r="L76" s="221"/>
      <c r="M76" s="221"/>
      <c r="N76" s="221"/>
      <c r="O76" s="221"/>
    </row>
    <row r="77" spans="1:15" ht="12.75" customHeight="1">
      <c r="A77" s="235" t="s">
        <v>158</v>
      </c>
      <c r="B77" s="220"/>
      <c r="C77" s="220"/>
      <c r="D77" s="220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</row>
    <row r="78" spans="1:15" ht="12.75" customHeight="1">
      <c r="A78" s="235" t="s">
        <v>159</v>
      </c>
      <c r="B78" s="220"/>
      <c r="C78" s="220"/>
      <c r="D78" s="220"/>
      <c r="E78" s="221"/>
      <c r="F78" s="221"/>
      <c r="G78" s="221"/>
      <c r="H78" s="221"/>
      <c r="I78" s="221"/>
      <c r="J78" s="221"/>
      <c r="K78" s="221"/>
      <c r="L78" s="221"/>
      <c r="M78" s="221"/>
      <c r="N78" s="221"/>
      <c r="O78" s="221"/>
    </row>
    <row r="79" spans="1:15" ht="12.75" customHeight="1">
      <c r="A79" s="235" t="s">
        <v>160</v>
      </c>
      <c r="B79" s="220"/>
      <c r="C79" s="220"/>
      <c r="D79" s="220"/>
      <c r="E79" s="221"/>
      <c r="F79" s="221"/>
      <c r="G79" s="221"/>
      <c r="H79" s="221"/>
      <c r="I79" s="221"/>
      <c r="J79" s="221"/>
      <c r="K79" s="221"/>
      <c r="L79" s="221"/>
      <c r="M79" s="221"/>
      <c r="N79" s="221"/>
      <c r="O79" s="221"/>
    </row>
    <row r="80" spans="1:15" ht="12.75" customHeight="1">
      <c r="A80" s="234" t="s">
        <v>161</v>
      </c>
      <c r="B80" s="220"/>
      <c r="C80" s="220"/>
      <c r="D80" s="220"/>
      <c r="E80" s="221"/>
      <c r="F80" s="221"/>
      <c r="G80" s="221"/>
      <c r="H80" s="221"/>
      <c r="I80" s="221"/>
      <c r="J80" s="221"/>
      <c r="K80" s="221"/>
      <c r="L80" s="221"/>
      <c r="M80" s="221"/>
      <c r="N80" s="221"/>
      <c r="O80" s="221"/>
    </row>
    <row r="81" spans="1:15" ht="12.75" customHeight="1">
      <c r="A81" s="234" t="s">
        <v>162</v>
      </c>
      <c r="B81" s="220"/>
      <c r="C81" s="220"/>
      <c r="D81" s="220"/>
      <c r="E81" s="221"/>
      <c r="F81" s="221"/>
      <c r="G81" s="221"/>
      <c r="H81" s="221"/>
      <c r="I81" s="221"/>
      <c r="J81" s="221"/>
      <c r="K81" s="221"/>
      <c r="L81" s="221"/>
      <c r="M81" s="221"/>
      <c r="N81" s="221"/>
      <c r="O81" s="221"/>
    </row>
    <row r="82" spans="1:15">
      <c r="A82" s="234" t="s">
        <v>146</v>
      </c>
      <c r="B82" s="221"/>
      <c r="C82" s="221"/>
      <c r="D82" s="221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</row>
    <row r="83" spans="1:15"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</row>
    <row r="84" spans="1:15" ht="17" thickBot="1">
      <c r="A84" s="236" t="s">
        <v>65</v>
      </c>
      <c r="B84" s="247">
        <v>38982</v>
      </c>
      <c r="C84" s="247">
        <f>+Español!C92</f>
        <v>34763</v>
      </c>
      <c r="D84" s="247">
        <v>28792</v>
      </c>
      <c r="E84" s="247">
        <v>21304</v>
      </c>
      <c r="F84" s="247">
        <v>20466</v>
      </c>
      <c r="G84" s="247">
        <v>16728</v>
      </c>
      <c r="H84" s="247">
        <f>+Español!H92</f>
        <v>20575</v>
      </c>
      <c r="I84" s="247">
        <f>+Español!I92</f>
        <v>17933</v>
      </c>
      <c r="J84" s="247">
        <f>+Español!J92</f>
        <v>17933</v>
      </c>
      <c r="K84" s="247">
        <f>+Español!K92</f>
        <v>17426</v>
      </c>
      <c r="L84" s="247">
        <v>17426</v>
      </c>
      <c r="M84" s="247">
        <v>14335</v>
      </c>
      <c r="N84" s="247">
        <v>12526</v>
      </c>
      <c r="O84" s="247">
        <v>12526</v>
      </c>
    </row>
    <row r="85" spans="1:15">
      <c r="A85" s="317"/>
      <c r="B85" s="317"/>
      <c r="C85" s="317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</row>
    <row r="89" spans="1:15"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</row>
  </sheetData>
  <sheetProtection algorithmName="SHA-512" hashValue="l8Oh0BMZP14r3sfj7+byyb1f7lUJPn37fU0iuVjgmH5Xfgz/nlDS5ibZA6s6Gw8dPGgR2vJin4pCSjpKpSetoQ==" saltValue="9EuO8AgAI7bvhj/aMLqgHA==" spinCount="100000" sheet="1" objects="1" scenarios="1"/>
  <phoneticPr fontId="12" type="noConversion"/>
  <printOptions horizontalCentered="1"/>
  <pageMargins left="0" right="0" top="0.39370078740157483" bottom="0" header="0" footer="0"/>
  <pageSetup scale="52" orientation="portrait" r:id="rId1"/>
  <headerFooter alignWithMargins="0"/>
  <customProperties>
    <customPr name="_pios_id" r:id="rId2"/>
  </customProperties>
  <ignoredErrors>
    <ignoredError sqref="G3:L3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Español</vt:lpstr>
      <vt:lpstr>Walmex</vt:lpstr>
      <vt:lpstr>Español!Área_de_impresión</vt:lpstr>
      <vt:lpstr>Walmex!Área_de_impresión</vt:lpstr>
    </vt:vector>
  </TitlesOfParts>
  <Company>Wal-Mart Stores,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ma0garz</dc:creator>
  <cp:lastModifiedBy>Ricardo Roman Araiza</cp:lastModifiedBy>
  <cp:lastPrinted>2019-02-25T23:22:18Z</cp:lastPrinted>
  <dcterms:created xsi:type="dcterms:W3CDTF">2009-05-25T14:18:47Z</dcterms:created>
  <dcterms:modified xsi:type="dcterms:W3CDTF">2026-05-28T20:00:11Z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b24820e8-223f-4ed2-bd95-81c83f641284_Enabled">
    <vt:lpwstr>true</vt:lpwstr>
  </property>
  <property fmtid="{D5CDD505-2E9C-101B-9397-08002B2CF9AE}" pid="6" name="MSIP_Label_b24820e8-223f-4ed2-bd95-81c83f641284_SetDate">
    <vt:lpwstr>2023-02-09T06:54:00Z</vt:lpwstr>
  </property>
  <property fmtid="{D5CDD505-2E9C-101B-9397-08002B2CF9AE}" pid="7" name="MSIP_Label_b24820e8-223f-4ed2-bd95-81c83f641284_Method">
    <vt:lpwstr>Standard</vt:lpwstr>
  </property>
  <property fmtid="{D5CDD505-2E9C-101B-9397-08002B2CF9AE}" pid="8" name="MSIP_Label_b24820e8-223f-4ed2-bd95-81c83f641284_Name">
    <vt:lpwstr>b24820e8-223f-4ed2-bd95-81c83f641284</vt:lpwstr>
  </property>
  <property fmtid="{D5CDD505-2E9C-101B-9397-08002B2CF9AE}" pid="9" name="MSIP_Label_b24820e8-223f-4ed2-bd95-81c83f641284_SiteId">
    <vt:lpwstr>3cbcc3d3-094d-4006-9849-0d11d61f484d</vt:lpwstr>
  </property>
  <property fmtid="{D5CDD505-2E9C-101B-9397-08002B2CF9AE}" pid="10" name="MSIP_Label_b24820e8-223f-4ed2-bd95-81c83f641284_ActionId">
    <vt:lpwstr>0f42c6c3-7e31-4694-a6cd-98819c987abe</vt:lpwstr>
  </property>
  <property fmtid="{D5CDD505-2E9C-101B-9397-08002B2CF9AE}" pid="11" name="MSIP_Label_b24820e8-223f-4ed2-bd95-81c83f641284_ContentBits">
    <vt:lpwstr>0</vt:lpwstr>
  </property>
  <property fmtid="{D5CDD505-2E9C-101B-9397-08002B2CF9AE}" pid="12" name="CustomUiType">
    <vt:lpwstr>2</vt:lpwstr>
  </property>
</Properties>
</file>